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8940" activeTab="1"/>
  </bookViews>
  <sheets>
    <sheet name="小学校データ" sheetId="1" r:id="rId1"/>
    <sheet name="小学校" sheetId="2" r:id="rId2"/>
    <sheet name="養護学校扱い" sheetId="3" r:id="rId3"/>
  </sheets>
  <definedNames>
    <definedName name="_xlnm._FilterDatabase" localSheetId="0" hidden="1">'小学校データ'!$B$2:$CU$68</definedName>
    <definedName name="_xlnm.Print_Area" localSheetId="1">'小学校'!$A$1:$AD$59</definedName>
    <definedName name="_xlnm.Print_Area" localSheetId="0">'小学校データ'!$A$1:$D$67</definedName>
    <definedName name="_xlnm.Print_Area" localSheetId="2">'養護学校扱い'!$A$2:$S$44</definedName>
    <definedName name="_xlnm.Print_Titles" localSheetId="0">'小学校データ'!$C:$D,'小学校データ'!$1:$2</definedName>
  </definedNames>
  <calcPr fullCalcOnLoad="1"/>
</workbook>
</file>

<file path=xl/sharedStrings.xml><?xml version="1.0" encoding="utf-8"?>
<sst xmlns="http://schemas.openxmlformats.org/spreadsheetml/2006/main" count="2167" uniqueCount="666">
  <si>
    <t>国語</t>
  </si>
  <si>
    <t>書写</t>
  </si>
  <si>
    <t>地図</t>
  </si>
  <si>
    <t>算数</t>
  </si>
  <si>
    <t>理科</t>
  </si>
  <si>
    <t>生活</t>
  </si>
  <si>
    <t>音楽</t>
  </si>
  <si>
    <t>家庭</t>
  </si>
  <si>
    <t>保健</t>
  </si>
  <si>
    <t>×</t>
  </si>
  <si>
    <t>滝田商店</t>
  </si>
  <si>
    <t>渡部書店</t>
  </si>
  <si>
    <t>（資）瀬野屋書店</t>
  </si>
  <si>
    <t>浪花屋書店</t>
  </si>
  <si>
    <t>回生堂</t>
  </si>
  <si>
    <t>長清商店</t>
  </si>
  <si>
    <t>吉田屋書店</t>
  </si>
  <si>
    <t>三春小</t>
  </si>
  <si>
    <t>岩江小</t>
  </si>
  <si>
    <t>御木沢小</t>
  </si>
  <si>
    <t>中妻小</t>
  </si>
  <si>
    <t>中郷小</t>
  </si>
  <si>
    <t>石川屋</t>
  </si>
  <si>
    <t>（資）吉田商店</t>
  </si>
  <si>
    <t>（名）丸一屋書店</t>
  </si>
  <si>
    <t>（資）大須賀商店</t>
  </si>
  <si>
    <t>（資）丁子屋書店</t>
  </si>
  <si>
    <t>（資）叶屋</t>
  </si>
  <si>
    <t>㈲穴沢書店</t>
  </si>
  <si>
    <t>該当地区コード</t>
  </si>
  <si>
    <t>特約所用</t>
  </si>
  <si>
    <t>◎取次所用はコピーを控として下さい。</t>
  </si>
  <si>
    <t>※該当が無い場合はこの用紙『該当無し』に○で囲んで</t>
  </si>
  <si>
    <t>コピーが出来ない場合は、特約より後日</t>
  </si>
  <si>
    <t>お送りしますので、控を○で囲んで下さい。→『　　控　　』</t>
  </si>
  <si>
    <t>種目</t>
  </si>
  <si>
    <t>発行者名</t>
  </si>
  <si>
    <t>巻</t>
  </si>
  <si>
    <t>納入冊数合計</t>
  </si>
  <si>
    <t>（定価金額）</t>
  </si>
  <si>
    <t>（供給手数料）</t>
  </si>
  <si>
    <t>取次　　　　供給所名</t>
  </si>
  <si>
    <t>＝</t>
  </si>
  <si>
    <t>（手数料は消費税５%も加算してお支払いします。）</t>
  </si>
  <si>
    <t>⇒</t>
  </si>
  <si>
    <t>定価</t>
  </si>
  <si>
    <t>金　　額</t>
  </si>
  <si>
    <t>１上</t>
  </si>
  <si>
    <t>２上</t>
  </si>
  <si>
    <t>３上</t>
  </si>
  <si>
    <t>４上</t>
  </si>
  <si>
    <t>５上</t>
  </si>
  <si>
    <t>６上</t>
  </si>
  <si>
    <t>社会</t>
  </si>
  <si>
    <t>3・4上</t>
  </si>
  <si>
    <t>3・4下</t>
  </si>
  <si>
    <t>２上</t>
  </si>
  <si>
    <t>1・2上</t>
  </si>
  <si>
    <t>1・2下</t>
  </si>
  <si>
    <t>図画工作</t>
  </si>
  <si>
    <t>合　　　　　計</t>
  </si>
  <si>
    <t>コード</t>
  </si>
  <si>
    <t>書番</t>
  </si>
  <si>
    <t>書店名</t>
  </si>
  <si>
    <t>国語</t>
  </si>
  <si>
    <t>上巻</t>
  </si>
  <si>
    <t>書写</t>
  </si>
  <si>
    <t>社会</t>
  </si>
  <si>
    <t>地図</t>
  </si>
  <si>
    <t>算数</t>
  </si>
  <si>
    <t>理科</t>
  </si>
  <si>
    <t>生活</t>
  </si>
  <si>
    <t>音楽</t>
  </si>
  <si>
    <t>図工</t>
  </si>
  <si>
    <t>家庭</t>
  </si>
  <si>
    <t>保健</t>
  </si>
  <si>
    <t>地区</t>
  </si>
  <si>
    <t>須賀川養護医大分校</t>
  </si>
  <si>
    <t>東書</t>
  </si>
  <si>
    <t>帝国</t>
  </si>
  <si>
    <t>×</t>
  </si>
  <si>
    <t>教芸</t>
  </si>
  <si>
    <t>開隆堂</t>
  </si>
  <si>
    <t>学研</t>
  </si>
  <si>
    <t>福島･伊達･安達</t>
  </si>
  <si>
    <t>㈱西沢書店</t>
  </si>
  <si>
    <t>国立</t>
  </si>
  <si>
    <t>光村</t>
  </si>
  <si>
    <t>学図</t>
  </si>
  <si>
    <t>学図</t>
  </si>
  <si>
    <t>日文</t>
  </si>
  <si>
    <t>私立</t>
  </si>
  <si>
    <t>㈲油屋書店</t>
  </si>
  <si>
    <t>㈱岩瀬書店</t>
  </si>
  <si>
    <t>養護</t>
  </si>
  <si>
    <t>郡山</t>
  </si>
  <si>
    <t>㈲叶屋書店</t>
  </si>
  <si>
    <t>教出</t>
  </si>
  <si>
    <t>会津</t>
  </si>
  <si>
    <t>㈲武文商店</t>
  </si>
  <si>
    <t>㈲木村書店</t>
  </si>
  <si>
    <t>㈲第二大竹</t>
  </si>
  <si>
    <t>㈲アブラヤ書店</t>
  </si>
  <si>
    <t>㈲本田書店</t>
  </si>
  <si>
    <t>㈲若松屋書店</t>
  </si>
  <si>
    <t>㈲鶴屋教販</t>
  </si>
  <si>
    <t xml:space="preserve">㈱日和田中村屋 </t>
  </si>
  <si>
    <t>東書</t>
  </si>
  <si>
    <t>岩瀬</t>
  </si>
  <si>
    <t>㈲松本屋</t>
  </si>
  <si>
    <t>㈲近江屋商店</t>
  </si>
  <si>
    <t>柳津小</t>
  </si>
  <si>
    <t>㈲舟石書店</t>
  </si>
  <si>
    <t>㈲ドラック･イガラシ</t>
  </si>
  <si>
    <t>西白河･東白川</t>
  </si>
  <si>
    <t>㈲関屋商店</t>
  </si>
  <si>
    <t>㈲金子書店</t>
  </si>
  <si>
    <t>㈱昭和堂</t>
  </si>
  <si>
    <t>㈲仲西書店</t>
  </si>
  <si>
    <t>㈲江戸屋書店</t>
  </si>
  <si>
    <t>石川</t>
  </si>
  <si>
    <t>芳賀支店</t>
  </si>
  <si>
    <t>石川・西白河･東白川</t>
  </si>
  <si>
    <t xml:space="preserve">㈲赤井 </t>
  </si>
  <si>
    <t>田村</t>
  </si>
  <si>
    <t>㈲カネサン書店</t>
  </si>
  <si>
    <t>㈲小泉書店</t>
  </si>
  <si>
    <t>いわき</t>
  </si>
  <si>
    <t>㈱角忠</t>
  </si>
  <si>
    <t>㈲わかば</t>
  </si>
  <si>
    <t>㈱菊地書店</t>
  </si>
  <si>
    <t>㈱ヤマニ書房</t>
  </si>
  <si>
    <t>㈲コオリ</t>
  </si>
  <si>
    <t>㈱広文堂書店</t>
  </si>
  <si>
    <t>㈲吾妻屋書店</t>
  </si>
  <si>
    <t>㈲坂内書店</t>
  </si>
  <si>
    <t>㈱岩瀬書店外商部郡山販売課</t>
  </si>
  <si>
    <t>㈲影山教材社</t>
  </si>
  <si>
    <t>㈲郡山書店須賀川西店</t>
  </si>
  <si>
    <t>㈲水野教材社</t>
  </si>
  <si>
    <t>カウンタ</t>
  </si>
  <si>
    <t>　『  該当無し  』</t>
  </si>
  <si>
    <t>5・6</t>
  </si>
  <si>
    <t>3・4</t>
  </si>
  <si>
    <t>発行者名</t>
  </si>
  <si>
    <t>金　　　　額</t>
  </si>
  <si>
    <t>こくご</t>
  </si>
  <si>
    <t>☆</t>
  </si>
  <si>
    <t>☆☆</t>
  </si>
  <si>
    <t>☆☆☆</t>
  </si>
  <si>
    <t>さんすう</t>
  </si>
  <si>
    <t>☆☆（１</t>
  </si>
  <si>
    <t>☆☆（２</t>
  </si>
  <si>
    <t>おんがく</t>
  </si>
  <si>
    <t>ことばの練習</t>
  </si>
  <si>
    <t>教　　出</t>
  </si>
  <si>
    <t>３上</t>
  </si>
  <si>
    <t>４</t>
  </si>
  <si>
    <t>５</t>
  </si>
  <si>
    <t>６</t>
  </si>
  <si>
    <t>音　　　楽</t>
  </si>
  <si>
    <t>１</t>
  </si>
  <si>
    <t>２</t>
  </si>
  <si>
    <t>３</t>
  </si>
  <si>
    <t>４</t>
  </si>
  <si>
    <t>５</t>
  </si>
  <si>
    <t>６</t>
  </si>
  <si>
    <t>合　　計</t>
  </si>
  <si>
    <t>（定価金額)</t>
  </si>
  <si>
    <t>(       )</t>
  </si>
  <si>
    <t>㈲福島県教科用図書販売所</t>
  </si>
  <si>
    <t>×（消費税相当分控除係数）×10.8％＝</t>
  </si>
  <si>
    <t>大屋小</t>
  </si>
  <si>
    <t>沢石小</t>
  </si>
  <si>
    <t>東　書</t>
  </si>
  <si>
    <t>教　　出</t>
  </si>
  <si>
    <t>古殿小</t>
  </si>
  <si>
    <t>双葉</t>
  </si>
  <si>
    <t>相馬</t>
  </si>
  <si>
    <t>郡山昭和堂</t>
  </si>
  <si>
    <t>帝国旧版</t>
  </si>
  <si>
    <t>国見小</t>
  </si>
  <si>
    <t>西会津小</t>
  </si>
  <si>
    <t>(株)福島県教科用図書販売所</t>
  </si>
  <si>
    <t>×（消費税相当分控除係数）×11％＝</t>
  </si>
  <si>
    <t>×</t>
  </si>
  <si>
    <t>＝</t>
  </si>
  <si>
    <t>コード</t>
  </si>
  <si>
    <t>偶数</t>
  </si>
  <si>
    <t>×</t>
  </si>
  <si>
    <t>×</t>
  </si>
  <si>
    <t>福島養護</t>
  </si>
  <si>
    <t>東書</t>
  </si>
  <si>
    <t>×</t>
  </si>
  <si>
    <t>㈱広文堂書店南相馬営業所</t>
  </si>
  <si>
    <t>米屋書店</t>
  </si>
  <si>
    <t>中央教材㈱</t>
  </si>
  <si>
    <t>☓</t>
  </si>
  <si>
    <t>㈱ＳＡＳＹＵ</t>
  </si>
  <si>
    <t>×</t>
  </si>
  <si>
    <t>平成28年度　前期用　無償教科書受領証明書取次別集計表(特別支援学校(小学部))用</t>
  </si>
  <si>
    <t>医大校</t>
  </si>
  <si>
    <t>福島二小</t>
  </si>
  <si>
    <t>福島三小</t>
  </si>
  <si>
    <t>渡利小</t>
  </si>
  <si>
    <t>南向台小</t>
  </si>
  <si>
    <t>杉妻小</t>
  </si>
  <si>
    <t>蓬莱小</t>
  </si>
  <si>
    <t>蓬莱東小</t>
  </si>
  <si>
    <t>土湯小</t>
  </si>
  <si>
    <t>荒井小</t>
  </si>
  <si>
    <t>佐倉小</t>
  </si>
  <si>
    <t>松川小</t>
  </si>
  <si>
    <t>水原小</t>
  </si>
  <si>
    <t>金谷川小</t>
  </si>
  <si>
    <t>下川崎小</t>
  </si>
  <si>
    <t>鳥川小</t>
  </si>
  <si>
    <t>大森小</t>
  </si>
  <si>
    <t>平田小</t>
  </si>
  <si>
    <t>平石小</t>
  </si>
  <si>
    <t>飯野小</t>
  </si>
  <si>
    <t>大久保小</t>
  </si>
  <si>
    <t>青木小</t>
  </si>
  <si>
    <t>附属小</t>
  </si>
  <si>
    <t>聖母小</t>
  </si>
  <si>
    <t>福島一小</t>
  </si>
  <si>
    <t>福島四小</t>
  </si>
  <si>
    <t>三河台小</t>
  </si>
  <si>
    <t>森合小</t>
  </si>
  <si>
    <t>清水小</t>
  </si>
  <si>
    <t>北沢又小</t>
  </si>
  <si>
    <t>岡山小</t>
  </si>
  <si>
    <t>鎌田小</t>
  </si>
  <si>
    <t>月輪小</t>
  </si>
  <si>
    <t>大笹生小</t>
  </si>
  <si>
    <t>笹谷小</t>
  </si>
  <si>
    <t>吉井田小</t>
  </si>
  <si>
    <t>野田小</t>
  </si>
  <si>
    <t>伊達小</t>
  </si>
  <si>
    <t>御山小</t>
  </si>
  <si>
    <t>立子山小</t>
  </si>
  <si>
    <t>佐原小</t>
  </si>
  <si>
    <t>飯坂小</t>
  </si>
  <si>
    <t>中野小</t>
  </si>
  <si>
    <t>平野小</t>
  </si>
  <si>
    <t>湯野小</t>
  </si>
  <si>
    <t>東湯野小</t>
  </si>
  <si>
    <t>茂庭小</t>
  </si>
  <si>
    <t>水保小</t>
  </si>
  <si>
    <t>視覚</t>
  </si>
  <si>
    <t>聴覚　福島分</t>
  </si>
  <si>
    <t>安積一小</t>
  </si>
  <si>
    <t>安積二小</t>
  </si>
  <si>
    <t>安積三小</t>
  </si>
  <si>
    <t>永盛小</t>
  </si>
  <si>
    <t>柴宮小</t>
  </si>
  <si>
    <t>穂積小</t>
  </si>
  <si>
    <t>三和小</t>
  </si>
  <si>
    <t>橘小</t>
  </si>
  <si>
    <t>小原田小</t>
  </si>
  <si>
    <t>芳賀小</t>
  </si>
  <si>
    <t>桃見台小</t>
  </si>
  <si>
    <t>桜小</t>
  </si>
  <si>
    <t>朝日が丘小</t>
  </si>
  <si>
    <t>鶴城小</t>
  </si>
  <si>
    <t>行仁小</t>
  </si>
  <si>
    <t>城西小</t>
  </si>
  <si>
    <t>日新小</t>
  </si>
  <si>
    <t>湊小</t>
  </si>
  <si>
    <t>一箕小</t>
  </si>
  <si>
    <t>門田小</t>
  </si>
  <si>
    <t>城南小</t>
  </si>
  <si>
    <t>大戸小</t>
  </si>
  <si>
    <t>東山小</t>
  </si>
  <si>
    <t>小金井小</t>
  </si>
  <si>
    <t>荒舘小</t>
  </si>
  <si>
    <t>川南小</t>
  </si>
  <si>
    <t>河東学園小</t>
  </si>
  <si>
    <t>若松ザベリオ小</t>
  </si>
  <si>
    <t>聴覚 会津分</t>
  </si>
  <si>
    <t>会津支援</t>
  </si>
  <si>
    <t>会津支援 竹田分</t>
  </si>
  <si>
    <t>五十沢小</t>
  </si>
  <si>
    <t>大枝小</t>
  </si>
  <si>
    <t>醸芳小</t>
  </si>
  <si>
    <t>睦合小</t>
  </si>
  <si>
    <t>半田醸芳小</t>
  </si>
  <si>
    <t>伊達崎小</t>
  </si>
  <si>
    <t>伊達東小</t>
  </si>
  <si>
    <t>大田小</t>
  </si>
  <si>
    <t>保原小</t>
  </si>
  <si>
    <t>上保原小</t>
  </si>
  <si>
    <t>柱沢小</t>
  </si>
  <si>
    <t>富成小</t>
  </si>
  <si>
    <t>掛田小</t>
  </si>
  <si>
    <t>小国小</t>
  </si>
  <si>
    <t>大石小</t>
  </si>
  <si>
    <t>石田小</t>
  </si>
  <si>
    <t>月舘小</t>
  </si>
  <si>
    <t>富野小</t>
  </si>
  <si>
    <t>山舟生小</t>
  </si>
  <si>
    <t>白根小</t>
  </si>
  <si>
    <t>梁川小</t>
  </si>
  <si>
    <t>堰本小</t>
  </si>
  <si>
    <t>粟野小</t>
  </si>
  <si>
    <t>福田小</t>
  </si>
  <si>
    <t>川俣小</t>
  </si>
  <si>
    <t>富田小</t>
  </si>
  <si>
    <t>川俣南小</t>
  </si>
  <si>
    <t>山木屋小</t>
  </si>
  <si>
    <t>小手小</t>
  </si>
  <si>
    <t>草野小</t>
  </si>
  <si>
    <t>飯樋小</t>
  </si>
  <si>
    <t>臼石小</t>
  </si>
  <si>
    <t>二本松南小</t>
  </si>
  <si>
    <t>安達太良小</t>
  </si>
  <si>
    <t>原瀬小</t>
  </si>
  <si>
    <t>杉田小</t>
  </si>
  <si>
    <t>石井小</t>
  </si>
  <si>
    <t>大平小</t>
  </si>
  <si>
    <t>二本松北小</t>
  </si>
  <si>
    <t>塩沢小</t>
  </si>
  <si>
    <t>岳下小</t>
  </si>
  <si>
    <t>油井小</t>
  </si>
  <si>
    <t>渋川小</t>
  </si>
  <si>
    <t>川崎小</t>
  </si>
  <si>
    <t>旭小</t>
  </si>
  <si>
    <t>東和小</t>
  </si>
  <si>
    <t>本宮小</t>
  </si>
  <si>
    <t>本宮まゆみ小</t>
  </si>
  <si>
    <t>五百川小</t>
  </si>
  <si>
    <t>岩根小</t>
  </si>
  <si>
    <t>糠沢小</t>
  </si>
  <si>
    <t>和田小</t>
  </si>
  <si>
    <t>白岩小</t>
  </si>
  <si>
    <t>大山小</t>
  </si>
  <si>
    <t>玉井小</t>
  </si>
  <si>
    <t>小浜小</t>
  </si>
  <si>
    <t>新殿小</t>
  </si>
  <si>
    <t>日和田小</t>
  </si>
  <si>
    <t>高倉小</t>
  </si>
  <si>
    <t>湖南小</t>
  </si>
  <si>
    <t>田島小</t>
  </si>
  <si>
    <t>田島二小</t>
  </si>
  <si>
    <t>檜沢小</t>
  </si>
  <si>
    <t>荒海小</t>
  </si>
  <si>
    <t>旭田小</t>
  </si>
  <si>
    <t>江川小</t>
  </si>
  <si>
    <t>楢原小</t>
  </si>
  <si>
    <t>喜多方一小</t>
  </si>
  <si>
    <t>喜多方三小</t>
  </si>
  <si>
    <t>松山小</t>
  </si>
  <si>
    <t>上三宮小</t>
  </si>
  <si>
    <t>関柴小</t>
  </si>
  <si>
    <t>熊倉小</t>
  </si>
  <si>
    <t>豊川小</t>
  </si>
  <si>
    <t>慶徳小</t>
  </si>
  <si>
    <t>熱塩小</t>
  </si>
  <si>
    <t>加納小</t>
  </si>
  <si>
    <t>さくら小</t>
  </si>
  <si>
    <t>裏磐梯小</t>
  </si>
  <si>
    <t>磐梯一小</t>
  </si>
  <si>
    <t>磐梯二小</t>
  </si>
  <si>
    <t>喜多方二小</t>
  </si>
  <si>
    <t>堂島小</t>
  </si>
  <si>
    <t>塩川小</t>
  </si>
  <si>
    <t>姥堂小</t>
  </si>
  <si>
    <t>駒形小</t>
  </si>
  <si>
    <t>山都小</t>
  </si>
  <si>
    <t>高郷小</t>
  </si>
  <si>
    <t>坂下南小</t>
  </si>
  <si>
    <t>笈川小</t>
  </si>
  <si>
    <t>坂下東小</t>
  </si>
  <si>
    <t>勝常小</t>
  </si>
  <si>
    <t>高田小</t>
  </si>
  <si>
    <t>宮川小</t>
  </si>
  <si>
    <t>本郷小</t>
  </si>
  <si>
    <t>新鶴小</t>
  </si>
  <si>
    <t>西山小</t>
  </si>
  <si>
    <t>三島小</t>
  </si>
  <si>
    <t>金山小</t>
  </si>
  <si>
    <t>横田小</t>
  </si>
  <si>
    <t>昭和小</t>
  </si>
  <si>
    <t>棚倉小</t>
  </si>
  <si>
    <t>社川小</t>
  </si>
  <si>
    <t>高野小</t>
  </si>
  <si>
    <t>近津小</t>
  </si>
  <si>
    <t>山岡小</t>
  </si>
  <si>
    <t>塙小</t>
  </si>
  <si>
    <t>常豊小</t>
  </si>
  <si>
    <t>笹原小</t>
  </si>
  <si>
    <t>矢祭小</t>
  </si>
  <si>
    <t>白河二小</t>
  </si>
  <si>
    <t>白河五小</t>
  </si>
  <si>
    <t>みさか小</t>
  </si>
  <si>
    <t>信夫一小</t>
  </si>
  <si>
    <t>信夫二小</t>
  </si>
  <si>
    <t>小田倉小</t>
  </si>
  <si>
    <t>米小</t>
  </si>
  <si>
    <t>羽太小</t>
  </si>
  <si>
    <t>川谷小</t>
  </si>
  <si>
    <t>泉崎一小</t>
  </si>
  <si>
    <t>泉崎二小</t>
  </si>
  <si>
    <t>西郷支援</t>
  </si>
  <si>
    <t>白河四小</t>
  </si>
  <si>
    <t>白河一小</t>
  </si>
  <si>
    <t>白河三小</t>
  </si>
  <si>
    <t>小田川小</t>
  </si>
  <si>
    <t>五箇小</t>
  </si>
  <si>
    <t>関辺小</t>
  </si>
  <si>
    <t>表郷小</t>
  </si>
  <si>
    <t>滑津小</t>
  </si>
  <si>
    <t>吉子川小</t>
  </si>
  <si>
    <t>中畑小</t>
  </si>
  <si>
    <t>三神小</t>
  </si>
  <si>
    <t>矢吹小</t>
  </si>
  <si>
    <t>善郷小</t>
  </si>
  <si>
    <t>石川小</t>
  </si>
  <si>
    <t>沢田小</t>
  </si>
  <si>
    <t>野木沢小</t>
  </si>
  <si>
    <t>玉川一小</t>
  </si>
  <si>
    <t>須釜小</t>
  </si>
  <si>
    <t>蓬田小</t>
  </si>
  <si>
    <t>小平小</t>
  </si>
  <si>
    <t>石川支援</t>
  </si>
  <si>
    <t>浅川小</t>
  </si>
  <si>
    <t>里白石小</t>
  </si>
  <si>
    <t>山白石小</t>
  </si>
  <si>
    <t>小野田小</t>
  </si>
  <si>
    <t>釜子小</t>
  </si>
  <si>
    <t>青生野小</t>
  </si>
  <si>
    <t>鮫川小</t>
  </si>
  <si>
    <t>高野小</t>
  </si>
  <si>
    <t>鬼生田小</t>
  </si>
  <si>
    <t>根木屋小</t>
  </si>
  <si>
    <t>三春小</t>
  </si>
  <si>
    <t>岩江小</t>
  </si>
  <si>
    <t>御木沢小</t>
  </si>
  <si>
    <t>中妻小</t>
  </si>
  <si>
    <t>中郷小</t>
  </si>
  <si>
    <t>三丁目小</t>
  </si>
  <si>
    <t>芦沢小</t>
  </si>
  <si>
    <t>船引南小</t>
  </si>
  <si>
    <t>船引小</t>
  </si>
  <si>
    <t>美山小</t>
  </si>
  <si>
    <t>緑小</t>
  </si>
  <si>
    <t>瀬川小</t>
  </si>
  <si>
    <t>要田小</t>
  </si>
  <si>
    <t>飯豊小</t>
  </si>
  <si>
    <t>浮金小</t>
  </si>
  <si>
    <t>小野新町小</t>
  </si>
  <si>
    <t>夏井一小</t>
  </si>
  <si>
    <t>滝根小</t>
  </si>
  <si>
    <t>菅谷小</t>
  </si>
  <si>
    <t>広瀬小</t>
  </si>
  <si>
    <t>大越小</t>
  </si>
  <si>
    <t>古道小</t>
  </si>
  <si>
    <t>岩井沢小</t>
  </si>
  <si>
    <t>関本小</t>
  </si>
  <si>
    <t>常葉小</t>
  </si>
  <si>
    <t>西向小</t>
  </si>
  <si>
    <t>守山小</t>
  </si>
  <si>
    <t>御代田小</t>
  </si>
  <si>
    <t>谷田川小</t>
  </si>
  <si>
    <t>田母神小</t>
  </si>
  <si>
    <t>栃山神小</t>
  </si>
  <si>
    <t>渡辺小</t>
  </si>
  <si>
    <t>湯本一小</t>
  </si>
  <si>
    <t>湯本二小</t>
  </si>
  <si>
    <t>湯本三小</t>
  </si>
  <si>
    <t>長倉小</t>
  </si>
  <si>
    <t>磐崎小</t>
  </si>
  <si>
    <t>藤原小</t>
  </si>
  <si>
    <t>植田小</t>
  </si>
  <si>
    <t>汐見が丘小</t>
  </si>
  <si>
    <t>錦小</t>
  </si>
  <si>
    <t>錦東小</t>
  </si>
  <si>
    <t>菊田小</t>
  </si>
  <si>
    <t>上遠野小</t>
  </si>
  <si>
    <t>入遠野小</t>
  </si>
  <si>
    <t>田人小</t>
  </si>
  <si>
    <t>平一小</t>
  </si>
  <si>
    <t>平二小</t>
  </si>
  <si>
    <t>平四小</t>
  </si>
  <si>
    <t>赤井小</t>
  </si>
  <si>
    <t>白水小</t>
  </si>
  <si>
    <t>内町小</t>
  </si>
  <si>
    <t>綴小</t>
  </si>
  <si>
    <t>御厩小</t>
  </si>
  <si>
    <t>高坂小</t>
  </si>
  <si>
    <t>宮小</t>
  </si>
  <si>
    <t>好間一小</t>
  </si>
  <si>
    <t>好間二小</t>
  </si>
  <si>
    <t>好間三小</t>
  </si>
  <si>
    <t>好間四小</t>
  </si>
  <si>
    <t>平支援（小）</t>
  </si>
  <si>
    <t>四倉小</t>
  </si>
  <si>
    <t>大浦小</t>
  </si>
  <si>
    <t>大野一小</t>
  </si>
  <si>
    <t>大野二小</t>
  </si>
  <si>
    <t>久之浜一小</t>
  </si>
  <si>
    <t>久之浜二小</t>
  </si>
  <si>
    <t>小川小</t>
  </si>
  <si>
    <t>小玉小</t>
  </si>
  <si>
    <t>豊間小</t>
  </si>
  <si>
    <t>小名浜一小</t>
  </si>
  <si>
    <t>小名浜二小</t>
  </si>
  <si>
    <t>小名浜三小</t>
  </si>
  <si>
    <t>小名浜東小</t>
  </si>
  <si>
    <t>小名浜西小</t>
  </si>
  <si>
    <t>鹿島小</t>
  </si>
  <si>
    <t>江名小</t>
  </si>
  <si>
    <t>永崎小</t>
  </si>
  <si>
    <t>泉小</t>
  </si>
  <si>
    <t>泉北小</t>
  </si>
  <si>
    <t>熊町小</t>
  </si>
  <si>
    <t>大野小</t>
  </si>
  <si>
    <t>富岡一小</t>
  </si>
  <si>
    <t>富岡二小</t>
  </si>
  <si>
    <t>川内小</t>
  </si>
  <si>
    <t>楢葉南小</t>
  </si>
  <si>
    <t>楢葉北小</t>
  </si>
  <si>
    <t>広野小</t>
  </si>
  <si>
    <t>双葉南小</t>
  </si>
  <si>
    <t>双葉北小</t>
  </si>
  <si>
    <t>平三小</t>
  </si>
  <si>
    <t>平五小</t>
  </si>
  <si>
    <t>平六小</t>
  </si>
  <si>
    <t>郷ヶ丘小</t>
  </si>
  <si>
    <t>中央台北小</t>
  </si>
  <si>
    <t>中央台南小</t>
  </si>
  <si>
    <t>中央台東小</t>
  </si>
  <si>
    <t>高久小</t>
  </si>
  <si>
    <t>夏井小</t>
  </si>
  <si>
    <t>川前小</t>
  </si>
  <si>
    <t>桶売小</t>
  </si>
  <si>
    <t>小白井小</t>
  </si>
  <si>
    <t>勿来一小</t>
  </si>
  <si>
    <t>勿来二小</t>
  </si>
  <si>
    <t>勿来三小</t>
  </si>
  <si>
    <t>川部小</t>
  </si>
  <si>
    <t>聴覚 平分</t>
  </si>
  <si>
    <t>いわき支援</t>
  </si>
  <si>
    <t>富岡支援</t>
  </si>
  <si>
    <t>浪江小</t>
  </si>
  <si>
    <t>幾世橋小</t>
  </si>
  <si>
    <t>請戸小</t>
  </si>
  <si>
    <t>大堀小</t>
  </si>
  <si>
    <t>苅野小</t>
  </si>
  <si>
    <t>津島小</t>
  </si>
  <si>
    <t>葛尾小</t>
  </si>
  <si>
    <t>新地小</t>
  </si>
  <si>
    <t>駒ヶ嶺小</t>
  </si>
  <si>
    <t>山上小</t>
  </si>
  <si>
    <t>玉野小</t>
  </si>
  <si>
    <t>中村二小</t>
  </si>
  <si>
    <t>相馬支援</t>
  </si>
  <si>
    <t>八幡小</t>
  </si>
  <si>
    <t>中村一小</t>
  </si>
  <si>
    <t>桜丘小</t>
  </si>
  <si>
    <t>磯部小</t>
  </si>
  <si>
    <t>日立木小</t>
  </si>
  <si>
    <t>原町一小</t>
  </si>
  <si>
    <t>高平小</t>
  </si>
  <si>
    <t>石神一小</t>
  </si>
  <si>
    <t>石神二小</t>
  </si>
  <si>
    <t>瀬上小</t>
  </si>
  <si>
    <t>余目小</t>
  </si>
  <si>
    <t>矢野目小</t>
  </si>
  <si>
    <t>原町二小</t>
  </si>
  <si>
    <t>原町三小</t>
  </si>
  <si>
    <t>大甕小</t>
  </si>
  <si>
    <t>太田小</t>
  </si>
  <si>
    <t>真野小</t>
  </si>
  <si>
    <t>八沢小</t>
  </si>
  <si>
    <t>上真野小</t>
  </si>
  <si>
    <t>小高小</t>
  </si>
  <si>
    <t>福浦小</t>
  </si>
  <si>
    <t>金房小</t>
  </si>
  <si>
    <t>鳩原小</t>
  </si>
  <si>
    <t>城北小</t>
  </si>
  <si>
    <t>謹教小</t>
  </si>
  <si>
    <t>松長小</t>
  </si>
  <si>
    <t>永和小</t>
  </si>
  <si>
    <t>神指小</t>
  </si>
  <si>
    <t>翁島小</t>
  </si>
  <si>
    <t>千里小</t>
  </si>
  <si>
    <t>猪苗代小</t>
  </si>
  <si>
    <t>吾妻小</t>
  </si>
  <si>
    <t>長瀬小</t>
  </si>
  <si>
    <t>猪苗代支援</t>
  </si>
  <si>
    <t>行健小</t>
  </si>
  <si>
    <t>行健二小</t>
  </si>
  <si>
    <t>明健小</t>
  </si>
  <si>
    <t>小泉小</t>
  </si>
  <si>
    <t>行徳小</t>
  </si>
  <si>
    <t>喜久田小</t>
  </si>
  <si>
    <t>安子島小</t>
  </si>
  <si>
    <t>上伊豆島小</t>
  </si>
  <si>
    <t>富田小</t>
  </si>
  <si>
    <t>富田東小</t>
  </si>
  <si>
    <t>富田西小</t>
  </si>
  <si>
    <t>大島小</t>
  </si>
  <si>
    <t>郡山ザベリオ小</t>
  </si>
  <si>
    <t>郡山ザベリオ小</t>
  </si>
  <si>
    <t>須賀川一小</t>
  </si>
  <si>
    <t>須賀川二小</t>
  </si>
  <si>
    <t>須賀川三小</t>
  </si>
  <si>
    <t>西袋一小</t>
  </si>
  <si>
    <t>西袋二小</t>
  </si>
  <si>
    <t>小塩江小</t>
  </si>
  <si>
    <t>阿武隈小</t>
  </si>
  <si>
    <t>大東小</t>
  </si>
  <si>
    <t>須賀川支援</t>
  </si>
  <si>
    <t>稲田小</t>
  </si>
  <si>
    <t>仁井田小</t>
  </si>
  <si>
    <t>柏城小</t>
  </si>
  <si>
    <t>長沼小</t>
  </si>
  <si>
    <t>長沼東小</t>
  </si>
  <si>
    <t>白方小</t>
  </si>
  <si>
    <t>白江小</t>
  </si>
  <si>
    <t>鏡石一小</t>
  </si>
  <si>
    <t>鏡石二小</t>
  </si>
  <si>
    <t>広戸小</t>
  </si>
  <si>
    <t>大里小</t>
  </si>
  <si>
    <t>牧本小</t>
  </si>
  <si>
    <t>湯本小</t>
  </si>
  <si>
    <t>多田野小</t>
  </si>
  <si>
    <t>河内小</t>
  </si>
  <si>
    <t>片平小</t>
  </si>
  <si>
    <t>高瀬小</t>
  </si>
  <si>
    <t>金透小</t>
  </si>
  <si>
    <t>芳山小</t>
  </si>
  <si>
    <t>赤木小</t>
  </si>
  <si>
    <t>大槻小</t>
  </si>
  <si>
    <t>東芳小</t>
  </si>
  <si>
    <t>桑野小</t>
  </si>
  <si>
    <t>緑ヶ丘一小</t>
  </si>
  <si>
    <t>小山田小</t>
  </si>
  <si>
    <t>大成小</t>
  </si>
  <si>
    <t>宮城小</t>
  </si>
  <si>
    <t>海老根小</t>
  </si>
  <si>
    <t>御舘小</t>
  </si>
  <si>
    <t>聴覚</t>
  </si>
  <si>
    <t>郡山支援</t>
  </si>
  <si>
    <t>あぶくま支援</t>
  </si>
  <si>
    <t>須賀川支援 郡山分</t>
  </si>
  <si>
    <t>舘岩小</t>
  </si>
  <si>
    <t>伊南小</t>
  </si>
  <si>
    <t>南郷小</t>
  </si>
  <si>
    <t>檜枝岐小</t>
  </si>
  <si>
    <t>只見小</t>
  </si>
  <si>
    <t>朝日小</t>
  </si>
  <si>
    <t>明和小</t>
  </si>
  <si>
    <t>熱海小</t>
  </si>
  <si>
    <t>開成小</t>
  </si>
  <si>
    <t>薫小</t>
  </si>
  <si>
    <t>清明小</t>
  </si>
  <si>
    <t>庭坂小</t>
  </si>
  <si>
    <t>庭塚小</t>
  </si>
  <si>
    <t>聴覚 平分</t>
  </si>
  <si>
    <t>大笹生支援</t>
  </si>
  <si>
    <t>たむら支援</t>
  </si>
  <si>
    <t>提出の必要ありません。</t>
  </si>
  <si>
    <r>
      <t>　ファックスでも構いませんので</t>
    </r>
    <r>
      <rPr>
        <b/>
        <sz val="16"/>
        <color indexed="9"/>
        <rFont val="HGPｺﾞｼｯｸE"/>
        <family val="3"/>
      </rPr>
      <t>必ず</t>
    </r>
    <r>
      <rPr>
        <b/>
        <sz val="14"/>
        <color indexed="9"/>
        <rFont val="ＭＳ Ｐゴシック"/>
        <family val="3"/>
      </rPr>
      <t>返送して下さい.</t>
    </r>
  </si>
  <si>
    <t>平成３０年度　前期用　無償教科書受領証明書取次別集計表(小学校用)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</si>
</sst>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74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22"/>
      <name val="HG明朝B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8"/>
      <name val="HG正楷書体-PRO"/>
      <family val="4"/>
    </font>
    <font>
      <sz val="14"/>
      <name val="ＭＳ 明朝"/>
      <family val="1"/>
    </font>
    <font>
      <b/>
      <sz val="12"/>
      <color indexed="9"/>
      <name val="ＭＳ Ｐゴシック"/>
      <family val="3"/>
    </font>
    <font>
      <u val="single"/>
      <sz val="18"/>
      <name val="HG明朝B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2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HGPｺﾞｼｯｸE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20"/>
      <color theme="0"/>
      <name val="ＭＳ Ｐゴシック"/>
      <family val="3"/>
    </font>
    <font>
      <b/>
      <sz val="16"/>
      <color theme="0"/>
      <name val="ＭＳ Ｐゴシック"/>
      <family val="3"/>
    </font>
    <font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17" fillId="0" borderId="0">
      <alignment/>
      <protection/>
    </xf>
    <xf numFmtId="0" fontId="65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6" fontId="12" fillId="0" borderId="16" xfId="57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top" textRotation="255" wrapText="1"/>
    </xf>
    <xf numFmtId="0" fontId="0" fillId="0" borderId="15" xfId="0" applyFont="1" applyBorder="1" applyAlignment="1">
      <alignment horizontal="center" vertical="top" textRotation="255" wrapText="1"/>
    </xf>
    <xf numFmtId="0" fontId="0" fillId="0" borderId="19" xfId="0" applyFont="1" applyBorder="1" applyAlignment="1">
      <alignment horizontal="center" vertical="top" textRotation="255" wrapText="1"/>
    </xf>
    <xf numFmtId="0" fontId="0" fillId="0" borderId="17" xfId="0" applyFont="1" applyBorder="1" applyAlignment="1">
      <alignment horizontal="center" vertical="top" textRotation="255" wrapText="1"/>
    </xf>
    <xf numFmtId="0" fontId="0" fillId="0" borderId="20" xfId="0" applyFont="1" applyBorder="1" applyAlignment="1">
      <alignment horizontal="center" vertical="top" textRotation="255" wrapText="1"/>
    </xf>
    <xf numFmtId="38" fontId="10" fillId="0" borderId="21" xfId="48" applyFont="1" applyBorder="1" applyAlignment="1">
      <alignment horizontal="center" vertical="center" wrapText="1" shrinkToFit="1"/>
    </xf>
    <xf numFmtId="38" fontId="12" fillId="0" borderId="15" xfId="48" applyFont="1" applyBorder="1" applyAlignment="1">
      <alignment horizontal="center" vertical="center" textRotation="255"/>
    </xf>
    <xf numFmtId="38" fontId="12" fillId="0" borderId="17" xfId="48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38" fontId="12" fillId="0" borderId="24" xfId="48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38" fontId="12" fillId="0" borderId="25" xfId="48" applyFont="1" applyBorder="1" applyAlignment="1">
      <alignment horizontal="right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38" fontId="12" fillId="0" borderId="29" xfId="48" applyFont="1" applyBorder="1" applyAlignment="1">
      <alignment horizontal="center" vertical="center" shrinkToFit="1"/>
    </xf>
    <xf numFmtId="38" fontId="12" fillId="0" borderId="27" xfId="48" applyFont="1" applyBorder="1" applyAlignment="1">
      <alignment horizontal="righ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38" fontId="12" fillId="0" borderId="30" xfId="48" applyFont="1" applyBorder="1" applyAlignment="1">
      <alignment horizontal="right" vertical="center" shrinkToFit="1"/>
    </xf>
    <xf numFmtId="38" fontId="12" fillId="0" borderId="32" xfId="48" applyFont="1" applyBorder="1" applyAlignment="1">
      <alignment horizontal="right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38" fontId="12" fillId="0" borderId="34" xfId="48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38" fontId="12" fillId="0" borderId="36" xfId="48" applyFont="1" applyBorder="1" applyAlignment="1">
      <alignment horizontal="right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top" textRotation="255" shrinkToFit="1"/>
    </xf>
    <xf numFmtId="0" fontId="12" fillId="0" borderId="32" xfId="0" applyFont="1" applyFill="1" applyBorder="1" applyAlignment="1">
      <alignment horizontal="center" vertical="center" shrinkToFit="1"/>
    </xf>
    <xf numFmtId="38" fontId="12" fillId="0" borderId="39" xfId="48" applyFont="1" applyFill="1" applyBorder="1" applyAlignment="1">
      <alignment vertical="center" shrinkToFit="1"/>
    </xf>
    <xf numFmtId="38" fontId="12" fillId="0" borderId="40" xfId="48" applyFont="1" applyFill="1" applyBorder="1" applyAlignment="1">
      <alignment vertical="center" shrinkToFit="1"/>
    </xf>
    <xf numFmtId="38" fontId="12" fillId="0" borderId="41" xfId="48" applyFont="1" applyFill="1" applyBorder="1" applyAlignment="1">
      <alignment vertical="center" shrinkToFit="1"/>
    </xf>
    <xf numFmtId="38" fontId="12" fillId="0" borderId="32" xfId="48" applyFont="1" applyFill="1" applyBorder="1" applyAlignment="1">
      <alignment vertical="center" shrinkToFit="1"/>
    </xf>
    <xf numFmtId="38" fontId="12" fillId="0" borderId="42" xfId="48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38" fontId="12" fillId="0" borderId="22" xfId="48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38" fontId="12" fillId="0" borderId="46" xfId="48" applyFont="1" applyBorder="1" applyAlignment="1">
      <alignment horizontal="right" vertical="center" shrinkToFit="1"/>
    </xf>
    <xf numFmtId="0" fontId="12" fillId="0" borderId="47" xfId="0" applyFont="1" applyBorder="1" applyAlignment="1">
      <alignment horizontal="center" vertical="center" textRotation="255" shrinkToFit="1"/>
    </xf>
    <xf numFmtId="0" fontId="0" fillId="0" borderId="19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38" fontId="12" fillId="0" borderId="16" xfId="48" applyFont="1" applyBorder="1" applyAlignment="1">
      <alignment vertical="center" shrinkToFit="1"/>
    </xf>
    <xf numFmtId="38" fontId="12" fillId="0" borderId="15" xfId="48" applyFont="1" applyBorder="1" applyAlignment="1">
      <alignment vertical="center" shrinkToFit="1"/>
    </xf>
    <xf numFmtId="38" fontId="12" fillId="0" borderId="19" xfId="48" applyFont="1" applyBorder="1" applyAlignment="1">
      <alignment vertical="center" shrinkToFit="1"/>
    </xf>
    <xf numFmtId="38" fontId="12" fillId="0" borderId="17" xfId="48" applyFont="1" applyBorder="1" applyAlignment="1">
      <alignment vertical="center" shrinkToFit="1"/>
    </xf>
    <xf numFmtId="38" fontId="12" fillId="0" borderId="20" xfId="48" applyFont="1" applyBorder="1" applyAlignment="1">
      <alignment vertical="center" shrinkToFit="1"/>
    </xf>
    <xf numFmtId="38" fontId="12" fillId="0" borderId="17" xfId="48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center" vertical="center" shrinkToFit="1"/>
    </xf>
    <xf numFmtId="38" fontId="12" fillId="0" borderId="18" xfId="48" applyFont="1" applyBorder="1" applyAlignment="1">
      <alignment vertical="center" shrinkToFit="1"/>
    </xf>
    <xf numFmtId="38" fontId="12" fillId="0" borderId="49" xfId="48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38" fontId="9" fillId="0" borderId="0" xfId="48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4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wrapText="1" shrinkToFit="1"/>
    </xf>
    <xf numFmtId="49" fontId="12" fillId="0" borderId="17" xfId="0" applyNumberFormat="1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15" xfId="0" applyFont="1" applyBorder="1" applyAlignment="1">
      <alignment horizontal="center" vertical="top" textRotation="255" wrapText="1"/>
    </xf>
    <xf numFmtId="0" fontId="10" fillId="0" borderId="19" xfId="0" applyFont="1" applyBorder="1" applyAlignment="1">
      <alignment horizontal="center" vertical="top" textRotation="255" wrapText="1"/>
    </xf>
    <xf numFmtId="0" fontId="10" fillId="0" borderId="16" xfId="0" applyFont="1" applyBorder="1" applyAlignment="1">
      <alignment horizontal="center" vertical="top" textRotation="255" wrapText="1"/>
    </xf>
    <xf numFmtId="0" fontId="10" fillId="0" borderId="17" xfId="0" applyFont="1" applyBorder="1" applyAlignment="1">
      <alignment horizontal="center" vertical="top" textRotation="255" wrapText="1"/>
    </xf>
    <xf numFmtId="0" fontId="10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12" fillId="3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5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0" fontId="20" fillId="0" borderId="55" xfId="0" applyNumberFormat="1" applyFont="1" applyFill="1" applyBorder="1" applyAlignment="1">
      <alignment horizontal="center" vertical="center" shrinkToFit="1"/>
    </xf>
    <xf numFmtId="38" fontId="12" fillId="0" borderId="24" xfId="48" applyFont="1" applyFill="1" applyBorder="1" applyAlignment="1">
      <alignment horizontal="right" vertical="center" shrinkToFit="1"/>
    </xf>
    <xf numFmtId="0" fontId="20" fillId="0" borderId="56" xfId="0" applyNumberFormat="1" applyFont="1" applyBorder="1" applyAlignment="1">
      <alignment vertic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57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20" fillId="0" borderId="61" xfId="0" applyNumberFormat="1" applyFont="1" applyFill="1" applyBorder="1" applyAlignment="1">
      <alignment vertical="center" shrinkToFit="1"/>
    </xf>
    <xf numFmtId="38" fontId="12" fillId="0" borderId="13" xfId="48" applyFont="1" applyFill="1" applyBorder="1" applyAlignment="1">
      <alignment horizontal="right" vertical="center" shrinkToFit="1"/>
    </xf>
    <xf numFmtId="0" fontId="20" fillId="0" borderId="62" xfId="0" applyNumberFormat="1" applyFont="1" applyBorder="1" applyAlignment="1">
      <alignment vertical="center"/>
    </xf>
    <xf numFmtId="49" fontId="13" fillId="0" borderId="32" xfId="0" applyNumberFormat="1" applyFont="1" applyBorder="1" applyAlignment="1">
      <alignment horizontal="center" vertical="center" shrinkToFit="1"/>
    </xf>
    <xf numFmtId="0" fontId="13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20" fillId="0" borderId="64" xfId="0" applyNumberFormat="1" applyFont="1" applyFill="1" applyBorder="1" applyAlignment="1">
      <alignment vertical="center" shrinkToFit="1"/>
    </xf>
    <xf numFmtId="38" fontId="12" fillId="0" borderId="29" xfId="48" applyFont="1" applyFill="1" applyBorder="1" applyAlignment="1">
      <alignment horizontal="right" vertical="center" shrinkToFit="1"/>
    </xf>
    <xf numFmtId="0" fontId="20" fillId="0" borderId="65" xfId="0" applyNumberFormat="1" applyFont="1" applyBorder="1" applyAlignment="1">
      <alignment vertical="center"/>
    </xf>
    <xf numFmtId="0" fontId="20" fillId="0" borderId="55" xfId="0" applyNumberFormat="1" applyFont="1" applyFill="1" applyBorder="1" applyAlignment="1">
      <alignment vertical="center" shrinkToFit="1"/>
    </xf>
    <xf numFmtId="38" fontId="12" fillId="0" borderId="66" xfId="48" applyFont="1" applyFill="1" applyBorder="1" applyAlignment="1">
      <alignment horizontal="right" vertical="center" shrinkToFit="1"/>
    </xf>
    <xf numFmtId="0" fontId="20" fillId="0" borderId="67" xfId="0" applyNumberFormat="1" applyFont="1" applyBorder="1" applyAlignment="1">
      <alignment vertical="center"/>
    </xf>
    <xf numFmtId="49" fontId="13" fillId="0" borderId="25" xfId="0" applyNumberFormat="1" applyFont="1" applyBorder="1" applyAlignment="1">
      <alignment horizontal="center" vertical="center" shrinkToFit="1"/>
    </xf>
    <xf numFmtId="0" fontId="13" fillId="0" borderId="57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 shrinkToFit="1"/>
    </xf>
    <xf numFmtId="0" fontId="13" fillId="0" borderId="6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vertical="center"/>
    </xf>
    <xf numFmtId="0" fontId="4" fillId="0" borderId="69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20" fillId="0" borderId="72" xfId="0" applyNumberFormat="1" applyFont="1" applyFill="1" applyBorder="1" applyAlignment="1">
      <alignment vertical="center" shrinkToFit="1"/>
    </xf>
    <xf numFmtId="49" fontId="0" fillId="0" borderId="30" xfId="0" applyNumberFormat="1" applyBorder="1" applyAlignment="1">
      <alignment horizontal="center" vertical="center" shrinkToFit="1"/>
    </xf>
    <xf numFmtId="0" fontId="0" fillId="0" borderId="73" xfId="0" applyNumberFormat="1" applyBorder="1" applyAlignment="1">
      <alignment horizontal="center" vertical="center"/>
    </xf>
    <xf numFmtId="0" fontId="4" fillId="0" borderId="66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20" fillId="0" borderId="76" xfId="0" applyNumberFormat="1" applyFont="1" applyFill="1" applyBorder="1" applyAlignment="1">
      <alignment vertical="center" shrinkToFit="1"/>
    </xf>
    <xf numFmtId="38" fontId="12" fillId="0" borderId="66" xfId="48" applyFont="1" applyFill="1" applyBorder="1" applyAlignment="1">
      <alignment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38" fontId="12" fillId="0" borderId="13" xfId="48" applyFont="1" applyFill="1" applyBorder="1" applyAlignment="1">
      <alignment vertical="center" shrinkToFit="1"/>
    </xf>
    <xf numFmtId="0" fontId="20" fillId="0" borderId="62" xfId="48" applyNumberFormat="1" applyFont="1" applyBorder="1" applyAlignment="1">
      <alignment vertical="center" shrinkToFit="1"/>
    </xf>
    <xf numFmtId="0" fontId="0" fillId="0" borderId="57" xfId="0" applyNumberFormat="1" applyFon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38" fontId="12" fillId="0" borderId="29" xfId="48" applyFont="1" applyFill="1" applyBorder="1" applyAlignment="1">
      <alignment vertical="center" shrinkToFit="1"/>
    </xf>
    <xf numFmtId="0" fontId="20" fillId="0" borderId="65" xfId="48" applyNumberFormat="1" applyFont="1" applyBorder="1" applyAlignment="1">
      <alignment vertical="center" shrinkToFit="1"/>
    </xf>
    <xf numFmtId="0" fontId="20" fillId="0" borderId="56" xfId="48" applyNumberFormat="1" applyFont="1" applyBorder="1" applyAlignment="1">
      <alignment vertical="center" shrinkToFit="1"/>
    </xf>
    <xf numFmtId="49" fontId="0" fillId="0" borderId="27" xfId="0" applyNumberForma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textRotation="255" shrinkToFit="1"/>
    </xf>
    <xf numFmtId="0" fontId="12" fillId="0" borderId="66" xfId="0" applyFont="1" applyBorder="1" applyAlignment="1">
      <alignment horizontal="center" vertical="center" textRotation="255" shrinkToFit="1"/>
    </xf>
    <xf numFmtId="49" fontId="0" fillId="0" borderId="30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4" fillId="0" borderId="76" xfId="0" applyNumberFormat="1" applyFont="1" applyFill="1" applyBorder="1" applyAlignment="1">
      <alignment vertical="center" shrinkToFit="1"/>
    </xf>
    <xf numFmtId="0" fontId="4" fillId="0" borderId="67" xfId="48" applyNumberFormat="1" applyFont="1" applyBorder="1" applyAlignment="1">
      <alignment vertical="center" shrinkToFit="1"/>
    </xf>
    <xf numFmtId="0" fontId="12" fillId="0" borderId="57" xfId="0" applyFont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textRotation="255" shrinkToFit="1"/>
    </xf>
    <xf numFmtId="49" fontId="0" fillId="0" borderId="25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4" fillId="0" borderId="61" xfId="0" applyNumberFormat="1" applyFont="1" applyFill="1" applyBorder="1" applyAlignment="1">
      <alignment vertical="center" shrinkToFit="1"/>
    </xf>
    <xf numFmtId="0" fontId="4" fillId="0" borderId="62" xfId="48" applyNumberFormat="1" applyFont="1" applyBorder="1" applyAlignment="1">
      <alignment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48" applyNumberFormat="1" applyFont="1" applyFill="1" applyBorder="1" applyAlignment="1">
      <alignment vertical="center" shrinkToFit="1"/>
    </xf>
    <xf numFmtId="0" fontId="2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4" fillId="0" borderId="40" xfId="48" applyNumberFormat="1" applyFont="1" applyFill="1" applyBorder="1" applyAlignment="1">
      <alignment vertical="center" shrinkToFit="1"/>
    </xf>
    <xf numFmtId="0" fontId="20" fillId="0" borderId="77" xfId="48" applyNumberFormat="1" applyFont="1" applyBorder="1" applyAlignment="1">
      <alignment vertical="center" shrinkToFit="1"/>
    </xf>
    <xf numFmtId="0" fontId="12" fillId="0" borderId="16" xfId="0" applyNumberFormat="1" applyFont="1" applyFill="1" applyBorder="1" applyAlignment="1">
      <alignment vertical="center" shrinkToFit="1"/>
    </xf>
    <xf numFmtId="0" fontId="12" fillId="0" borderId="15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2" fillId="0" borderId="17" xfId="0" applyNumberFormat="1" applyFont="1" applyFill="1" applyBorder="1" applyAlignment="1">
      <alignment vertical="center" shrinkToFit="1"/>
    </xf>
    <xf numFmtId="0" fontId="12" fillId="0" borderId="20" xfId="0" applyNumberFormat="1" applyFont="1" applyFill="1" applyBorder="1" applyAlignment="1">
      <alignment vertical="center" shrinkToFit="1"/>
    </xf>
    <xf numFmtId="0" fontId="12" fillId="0" borderId="49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12" fillId="0" borderId="66" xfId="48" applyFont="1" applyBorder="1" applyAlignment="1">
      <alignment horizontal="right" vertical="center" shrinkToFit="1"/>
    </xf>
    <xf numFmtId="38" fontId="12" fillId="0" borderId="13" xfId="48" applyFont="1" applyBorder="1" applyAlignment="1">
      <alignment horizontal="right" vertical="center" shrinkToFit="1"/>
    </xf>
    <xf numFmtId="38" fontId="12" fillId="0" borderId="40" xfId="48" applyFont="1" applyBorder="1" applyAlignment="1">
      <alignment horizontal="right" vertical="center" shrinkToFit="1"/>
    </xf>
    <xf numFmtId="38" fontId="12" fillId="0" borderId="78" xfId="48" applyFont="1" applyBorder="1" applyAlignment="1">
      <alignment horizontal="right" vertical="center" shrinkToFit="1"/>
    </xf>
    <xf numFmtId="38" fontId="12" fillId="0" borderId="29" xfId="48" applyFont="1" applyBorder="1" applyAlignment="1">
      <alignment horizontal="right" vertical="center" shrinkToFit="1"/>
    </xf>
    <xf numFmtId="38" fontId="12" fillId="0" borderId="24" xfId="48" applyFont="1" applyBorder="1" applyAlignment="1">
      <alignment horizontal="right" vertical="center" shrinkToFit="1"/>
    </xf>
    <xf numFmtId="38" fontId="12" fillId="0" borderId="15" xfId="48" applyFont="1" applyBorder="1" applyAlignment="1">
      <alignment horizontal="right" vertical="center" shrinkToFit="1"/>
    </xf>
    <xf numFmtId="38" fontId="12" fillId="0" borderId="79" xfId="48" applyFont="1" applyBorder="1" applyAlignment="1">
      <alignment horizontal="right" vertical="center" shrinkToFit="1"/>
    </xf>
    <xf numFmtId="38" fontId="12" fillId="0" borderId="80" xfId="48" applyFont="1" applyBorder="1" applyAlignment="1">
      <alignment horizontal="right" vertical="center" shrinkToFit="1"/>
    </xf>
    <xf numFmtId="38" fontId="12" fillId="0" borderId="81" xfId="48" applyFont="1" applyBorder="1" applyAlignment="1">
      <alignment horizontal="right" vertical="center" shrinkToFit="1"/>
    </xf>
    <xf numFmtId="38" fontId="12" fillId="0" borderId="82" xfId="48" applyFont="1" applyBorder="1" applyAlignment="1">
      <alignment horizontal="right" vertical="center" shrinkToFit="1"/>
    </xf>
    <xf numFmtId="38" fontId="12" fillId="0" borderId="83" xfId="48" applyFont="1" applyBorder="1" applyAlignment="1">
      <alignment horizontal="right" vertical="center" shrinkToFit="1"/>
    </xf>
    <xf numFmtId="38" fontId="12" fillId="0" borderId="84" xfId="48" applyFont="1" applyBorder="1" applyAlignment="1">
      <alignment horizontal="right" vertical="center" shrinkToFit="1"/>
    </xf>
    <xf numFmtId="38" fontId="12" fillId="0" borderId="85" xfId="48" applyFont="1" applyBorder="1" applyAlignment="1">
      <alignment horizontal="right" vertical="center" shrinkToFit="1"/>
    </xf>
    <xf numFmtId="38" fontId="12" fillId="0" borderId="40" xfId="48" applyFont="1" applyFill="1" applyBorder="1" applyAlignment="1">
      <alignment horizontal="right" vertical="center" shrinkToFit="1"/>
    </xf>
    <xf numFmtId="38" fontId="12" fillId="0" borderId="86" xfId="48" applyFont="1" applyBorder="1" applyAlignment="1">
      <alignment horizontal="right" vertical="center" shrinkToFit="1"/>
    </xf>
    <xf numFmtId="38" fontId="12" fillId="0" borderId="87" xfId="48" applyFont="1" applyBorder="1" applyAlignment="1">
      <alignment horizontal="right" vertical="center" shrinkToFit="1"/>
    </xf>
    <xf numFmtId="38" fontId="12" fillId="0" borderId="21" xfId="48" applyFont="1" applyBorder="1" applyAlignment="1">
      <alignment horizontal="right" vertical="center" shrinkToFit="1"/>
    </xf>
    <xf numFmtId="38" fontId="12" fillId="0" borderId="88" xfId="48" applyFont="1" applyBorder="1" applyAlignment="1">
      <alignment horizontal="right" vertical="center" shrinkToFit="1"/>
    </xf>
    <xf numFmtId="0" fontId="12" fillId="0" borderId="36" xfId="0" applyFont="1" applyBorder="1" applyAlignment="1">
      <alignment horizontal="center" vertical="center" shrinkToFit="1"/>
    </xf>
    <xf numFmtId="38" fontId="12" fillId="0" borderId="89" xfId="48" applyFont="1" applyBorder="1" applyAlignment="1">
      <alignment horizontal="right" vertical="center" shrinkToFit="1"/>
    </xf>
    <xf numFmtId="38" fontId="12" fillId="0" borderId="33" xfId="48" applyFont="1" applyBorder="1" applyAlignment="1">
      <alignment horizontal="right" vertical="center" shrinkToFit="1"/>
    </xf>
    <xf numFmtId="38" fontId="12" fillId="0" borderId="90" xfId="48" applyFont="1" applyBorder="1" applyAlignment="1">
      <alignment horizontal="right" vertical="center" shrinkToFit="1"/>
    </xf>
    <xf numFmtId="0" fontId="12" fillId="0" borderId="91" xfId="0" applyFont="1" applyBorder="1" applyAlignment="1">
      <alignment horizontal="center" vertical="center" shrinkToFit="1"/>
    </xf>
    <xf numFmtId="38" fontId="12" fillId="0" borderId="92" xfId="48" applyFont="1" applyBorder="1" applyAlignment="1">
      <alignment horizontal="right" vertical="center" shrinkToFit="1"/>
    </xf>
    <xf numFmtId="38" fontId="12" fillId="0" borderId="93" xfId="48" applyFont="1" applyBorder="1" applyAlignment="1">
      <alignment horizontal="right" vertical="center" shrinkToFit="1"/>
    </xf>
    <xf numFmtId="38" fontId="12" fillId="0" borderId="94" xfId="48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11" fillId="0" borderId="0" xfId="48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12" fillId="0" borderId="51" xfId="48" applyFont="1" applyBorder="1" applyAlignment="1">
      <alignment vertical="center" shrinkToFit="1"/>
    </xf>
    <xf numFmtId="38" fontId="12" fillId="0" borderId="24" xfId="48" applyFont="1" applyBorder="1" applyAlignment="1">
      <alignment vertical="center" shrinkToFit="1"/>
    </xf>
    <xf numFmtId="38" fontId="12" fillId="0" borderId="52" xfId="48" applyFont="1" applyBorder="1" applyAlignment="1">
      <alignment vertical="center" shrinkToFit="1"/>
    </xf>
    <xf numFmtId="38" fontId="12" fillId="0" borderId="22" xfId="48" applyFont="1" applyBorder="1" applyAlignment="1">
      <alignment vertical="center" shrinkToFit="1"/>
    </xf>
    <xf numFmtId="38" fontId="12" fillId="0" borderId="53" xfId="48" applyFont="1" applyBorder="1" applyAlignment="1">
      <alignment vertical="center" shrinkToFit="1"/>
    </xf>
    <xf numFmtId="38" fontId="12" fillId="0" borderId="57" xfId="48" applyFont="1" applyBorder="1" applyAlignment="1">
      <alignment vertical="center" shrinkToFit="1"/>
    </xf>
    <xf numFmtId="38" fontId="12" fillId="0" borderId="13" xfId="48" applyFont="1" applyBorder="1" applyAlignment="1">
      <alignment vertical="center" shrinkToFit="1"/>
    </xf>
    <xf numFmtId="38" fontId="12" fillId="0" borderId="58" xfId="48" applyFont="1" applyBorder="1" applyAlignment="1">
      <alignment vertical="center" shrinkToFit="1"/>
    </xf>
    <xf numFmtId="38" fontId="12" fillId="0" borderId="25" xfId="48" applyFont="1" applyBorder="1" applyAlignment="1">
      <alignment vertical="center" shrinkToFit="1"/>
    </xf>
    <xf numFmtId="38" fontId="12" fillId="0" borderId="59" xfId="48" applyFont="1" applyBorder="1" applyAlignment="1">
      <alignment vertical="center" shrinkToFit="1"/>
    </xf>
    <xf numFmtId="38" fontId="12" fillId="0" borderId="68" xfId="48" applyFont="1" applyBorder="1" applyAlignment="1">
      <alignment vertical="center" shrinkToFit="1"/>
    </xf>
    <xf numFmtId="38" fontId="12" fillId="0" borderId="29" xfId="48" applyFont="1" applyBorder="1" applyAlignment="1">
      <alignment vertical="center" shrinkToFit="1"/>
    </xf>
    <xf numFmtId="38" fontId="12" fillId="0" borderId="69" xfId="48" applyFont="1" applyBorder="1" applyAlignment="1">
      <alignment vertical="center" shrinkToFit="1"/>
    </xf>
    <xf numFmtId="38" fontId="12" fillId="0" borderId="27" xfId="48" applyFont="1" applyBorder="1" applyAlignment="1">
      <alignment vertical="center" shrinkToFit="1"/>
    </xf>
    <xf numFmtId="38" fontId="12" fillId="0" borderId="70" xfId="48" applyFont="1" applyBorder="1" applyAlignment="1">
      <alignment vertical="center" shrinkToFit="1"/>
    </xf>
    <xf numFmtId="38" fontId="12" fillId="0" borderId="74" xfId="48" applyFont="1" applyBorder="1" applyAlignment="1">
      <alignment vertical="center" shrinkToFit="1"/>
    </xf>
    <xf numFmtId="38" fontId="12" fillId="0" borderId="66" xfId="48" applyFont="1" applyBorder="1" applyAlignment="1">
      <alignment vertical="center" shrinkToFit="1"/>
    </xf>
    <xf numFmtId="38" fontId="12" fillId="0" borderId="38" xfId="48" applyFont="1" applyBorder="1" applyAlignment="1">
      <alignment vertical="center" shrinkToFit="1"/>
    </xf>
    <xf numFmtId="38" fontId="12" fillId="0" borderId="73" xfId="48" applyFont="1" applyBorder="1" applyAlignment="1">
      <alignment vertical="center" shrinkToFit="1"/>
    </xf>
    <xf numFmtId="38" fontId="12" fillId="0" borderId="30" xfId="48" applyFont="1" applyBorder="1" applyAlignment="1">
      <alignment vertical="center" shrinkToFit="1"/>
    </xf>
    <xf numFmtId="38" fontId="12" fillId="0" borderId="40" xfId="48" applyFont="1" applyBorder="1" applyAlignment="1">
      <alignment vertical="center" shrinkToFit="1"/>
    </xf>
    <xf numFmtId="38" fontId="12" fillId="0" borderId="41" xfId="48" applyFont="1" applyBorder="1" applyAlignment="1">
      <alignment vertical="center" shrinkToFit="1"/>
    </xf>
    <xf numFmtId="38" fontId="12" fillId="0" borderId="39" xfId="48" applyFont="1" applyBorder="1" applyAlignment="1">
      <alignment vertical="center" shrinkToFit="1"/>
    </xf>
    <xf numFmtId="38" fontId="12" fillId="0" borderId="32" xfId="48" applyFont="1" applyBorder="1" applyAlignment="1">
      <alignment vertical="center" shrinkToFit="1"/>
    </xf>
    <xf numFmtId="38" fontId="12" fillId="0" borderId="42" xfId="48" applyFont="1" applyBorder="1" applyAlignment="1">
      <alignment vertical="center" shrinkToFit="1"/>
    </xf>
    <xf numFmtId="38" fontId="12" fillId="0" borderId="78" xfId="48" applyFont="1" applyBorder="1" applyAlignment="1">
      <alignment vertical="center" shrinkToFit="1"/>
    </xf>
    <xf numFmtId="38" fontId="12" fillId="0" borderId="96" xfId="48" applyFont="1" applyBorder="1" applyAlignment="1">
      <alignment vertical="center" shrinkToFit="1"/>
    </xf>
    <xf numFmtId="38" fontId="12" fillId="0" borderId="97" xfId="48" applyFont="1" applyBorder="1" applyAlignment="1">
      <alignment vertical="center" shrinkToFit="1"/>
    </xf>
    <xf numFmtId="38" fontId="12" fillId="0" borderId="34" xfId="48" applyFont="1" applyBorder="1" applyAlignment="1">
      <alignment vertical="center" shrinkToFit="1"/>
    </xf>
    <xf numFmtId="38" fontId="12" fillId="0" borderId="98" xfId="48" applyFont="1" applyBorder="1" applyAlignment="1">
      <alignment vertical="center" shrinkToFit="1"/>
    </xf>
    <xf numFmtId="38" fontId="12" fillId="0" borderId="99" xfId="48" applyFont="1" applyBorder="1" applyAlignment="1">
      <alignment vertical="center" shrinkToFit="1"/>
    </xf>
    <xf numFmtId="38" fontId="12" fillId="0" borderId="88" xfId="48" applyFont="1" applyBorder="1" applyAlignment="1">
      <alignment vertical="center" shrinkToFit="1"/>
    </xf>
    <xf numFmtId="38" fontId="12" fillId="0" borderId="100" xfId="48" applyFont="1" applyBorder="1" applyAlignment="1">
      <alignment vertical="center" shrinkToFit="1"/>
    </xf>
    <xf numFmtId="38" fontId="12" fillId="0" borderId="36" xfId="48" applyFont="1" applyBorder="1" applyAlignment="1">
      <alignment vertical="center" shrinkToFit="1"/>
    </xf>
    <xf numFmtId="38" fontId="12" fillId="0" borderId="101" xfId="48" applyFont="1" applyBorder="1" applyAlignment="1">
      <alignment vertical="center" shrinkToFit="1"/>
    </xf>
    <xf numFmtId="38" fontId="12" fillId="0" borderId="102" xfId="48" applyFont="1" applyBorder="1" applyAlignment="1">
      <alignment vertical="center" shrinkToFit="1"/>
    </xf>
    <xf numFmtId="38" fontId="12" fillId="0" borderId="87" xfId="48" applyFont="1" applyBorder="1" applyAlignment="1">
      <alignment vertical="center" shrinkToFit="1"/>
    </xf>
    <xf numFmtId="38" fontId="12" fillId="0" borderId="103" xfId="48" applyFont="1" applyBorder="1" applyAlignment="1">
      <alignment vertical="center" shrinkToFit="1"/>
    </xf>
    <xf numFmtId="38" fontId="12" fillId="0" borderId="46" xfId="48" applyFont="1" applyBorder="1" applyAlignment="1">
      <alignment vertical="center" shrinkToFit="1"/>
    </xf>
    <xf numFmtId="38" fontId="12" fillId="0" borderId="104" xfId="48" applyFont="1" applyBorder="1" applyAlignment="1">
      <alignment vertical="center" shrinkToFit="1"/>
    </xf>
    <xf numFmtId="38" fontId="12" fillId="0" borderId="105" xfId="48" applyFont="1" applyBorder="1" applyAlignment="1">
      <alignment vertical="center" shrinkToFit="1"/>
    </xf>
    <xf numFmtId="38" fontId="12" fillId="0" borderId="89" xfId="48" applyFont="1" applyBorder="1" applyAlignment="1">
      <alignment vertical="center" shrinkToFit="1"/>
    </xf>
    <xf numFmtId="38" fontId="12" fillId="0" borderId="14" xfId="48" applyFont="1" applyBorder="1" applyAlignment="1">
      <alignment vertical="center" shrinkToFit="1"/>
    </xf>
    <xf numFmtId="38" fontId="12" fillId="0" borderId="33" xfId="48" applyFont="1" applyBorder="1" applyAlignment="1">
      <alignment vertical="center" shrinkToFit="1"/>
    </xf>
    <xf numFmtId="38" fontId="12" fillId="0" borderId="106" xfId="48" applyFont="1" applyBorder="1" applyAlignment="1">
      <alignment vertical="center" shrinkToFit="1"/>
    </xf>
    <xf numFmtId="38" fontId="12" fillId="0" borderId="107" xfId="48" applyFont="1" applyBorder="1" applyAlignment="1">
      <alignment vertical="center" shrinkToFit="1"/>
    </xf>
    <xf numFmtId="38" fontId="12" fillId="0" borderId="92" xfId="48" applyFont="1" applyBorder="1" applyAlignment="1">
      <alignment vertical="center" shrinkToFit="1"/>
    </xf>
    <xf numFmtId="38" fontId="12" fillId="0" borderId="108" xfId="48" applyFont="1" applyBorder="1" applyAlignment="1">
      <alignment vertical="center" shrinkToFit="1"/>
    </xf>
    <xf numFmtId="38" fontId="12" fillId="0" borderId="93" xfId="48" applyFont="1" applyBorder="1" applyAlignment="1">
      <alignment vertical="center" shrinkToFit="1"/>
    </xf>
    <xf numFmtId="38" fontId="12" fillId="0" borderId="109" xfId="48" applyFont="1" applyBorder="1" applyAlignment="1">
      <alignment vertical="center" shrinkToFit="1"/>
    </xf>
    <xf numFmtId="0" fontId="12" fillId="0" borderId="110" xfId="0" applyFont="1" applyBorder="1" applyAlignment="1">
      <alignment horizontal="center" vertical="center" shrinkToFit="1"/>
    </xf>
    <xf numFmtId="0" fontId="12" fillId="0" borderId="111" xfId="0" applyFont="1" applyBorder="1" applyAlignment="1">
      <alignment horizontal="center" vertical="center" shrinkToFit="1"/>
    </xf>
    <xf numFmtId="38" fontId="12" fillId="0" borderId="112" xfId="48" applyFont="1" applyBorder="1" applyAlignment="1">
      <alignment vertical="center" shrinkToFit="1"/>
    </xf>
    <xf numFmtId="38" fontId="12" fillId="0" borderId="113" xfId="48" applyFont="1" applyBorder="1" applyAlignment="1">
      <alignment vertical="center" shrinkToFit="1"/>
    </xf>
    <xf numFmtId="38" fontId="12" fillId="0" borderId="114" xfId="48" applyFont="1" applyBorder="1" applyAlignment="1">
      <alignment vertical="center" shrinkToFit="1"/>
    </xf>
    <xf numFmtId="38" fontId="12" fillId="0" borderId="110" xfId="48" applyFont="1" applyBorder="1" applyAlignment="1">
      <alignment vertical="center" shrinkToFit="1"/>
    </xf>
    <xf numFmtId="38" fontId="12" fillId="0" borderId="115" xfId="48" applyFont="1" applyBorder="1" applyAlignment="1">
      <alignment vertical="center" shrinkToFit="1"/>
    </xf>
    <xf numFmtId="38" fontId="12" fillId="0" borderId="116" xfId="48" applyFont="1" applyBorder="1" applyAlignment="1">
      <alignment horizontal="right" vertical="center" shrinkToFit="1"/>
    </xf>
    <xf numFmtId="38" fontId="12" fillId="0" borderId="113" xfId="48" applyFont="1" applyBorder="1" applyAlignment="1">
      <alignment horizontal="right" vertical="center" shrinkToFit="1"/>
    </xf>
    <xf numFmtId="38" fontId="12" fillId="0" borderId="110" xfId="48" applyFont="1" applyBorder="1" applyAlignment="1">
      <alignment horizontal="right" vertical="center" shrinkToFit="1"/>
    </xf>
    <xf numFmtId="0" fontId="23" fillId="0" borderId="41" xfId="0" applyFont="1" applyFill="1" applyBorder="1" applyAlignment="1">
      <alignment horizontal="center" vertical="center" textRotation="255" wrapText="1" shrinkToFit="1"/>
    </xf>
    <xf numFmtId="0" fontId="66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12" fillId="0" borderId="24" xfId="0" applyFont="1" applyBorder="1" applyAlignment="1">
      <alignment vertical="center" textRotation="255" shrinkToFit="1"/>
    </xf>
    <xf numFmtId="0" fontId="12" fillId="0" borderId="13" xfId="0" applyFont="1" applyBorder="1" applyAlignment="1">
      <alignment vertical="center" textRotation="255" shrinkToFit="1"/>
    </xf>
    <xf numFmtId="0" fontId="12" fillId="0" borderId="29" xfId="0" applyFont="1" applyBorder="1" applyAlignment="1">
      <alignment vertical="center" textRotation="255" shrinkToFit="1"/>
    </xf>
    <xf numFmtId="0" fontId="11" fillId="0" borderId="117" xfId="0" applyFont="1" applyBorder="1" applyAlignment="1">
      <alignment horizontal="center" vertical="center" shrinkToFit="1"/>
    </xf>
    <xf numFmtId="0" fontId="12" fillId="0" borderId="118" xfId="0" applyFont="1" applyBorder="1" applyAlignment="1">
      <alignment horizontal="center" vertical="center" shrinkToFit="1"/>
    </xf>
    <xf numFmtId="38" fontId="12" fillId="0" borderId="119" xfId="48" applyFont="1" applyBorder="1" applyAlignment="1">
      <alignment vertical="center" shrinkToFit="1"/>
    </xf>
    <xf numFmtId="38" fontId="12" fillId="0" borderId="120" xfId="48" applyFont="1" applyBorder="1" applyAlignment="1">
      <alignment vertical="center" shrinkToFit="1"/>
    </xf>
    <xf numFmtId="38" fontId="12" fillId="0" borderId="121" xfId="48" applyFont="1" applyBorder="1" applyAlignment="1">
      <alignment vertical="center" shrinkToFit="1"/>
    </xf>
    <xf numFmtId="38" fontId="12" fillId="0" borderId="122" xfId="48" applyFont="1" applyBorder="1" applyAlignment="1">
      <alignment vertical="center" shrinkToFit="1"/>
    </xf>
    <xf numFmtId="38" fontId="12" fillId="0" borderId="123" xfId="48" applyFont="1" applyBorder="1" applyAlignment="1">
      <alignment vertical="center" shrinkToFit="1"/>
    </xf>
    <xf numFmtId="38" fontId="12" fillId="0" borderId="124" xfId="48" applyFont="1" applyBorder="1" applyAlignment="1">
      <alignment horizontal="right" vertical="center" shrinkToFit="1"/>
    </xf>
    <xf numFmtId="38" fontId="11" fillId="0" borderId="120" xfId="48" applyFont="1" applyBorder="1" applyAlignment="1">
      <alignment horizontal="right" vertical="center" shrinkToFit="1"/>
    </xf>
    <xf numFmtId="38" fontId="12" fillId="0" borderId="122" xfId="48" applyFont="1" applyBorder="1" applyAlignment="1">
      <alignment horizontal="right" vertical="center" shrinkToFit="1"/>
    </xf>
    <xf numFmtId="0" fontId="11" fillId="0" borderId="125" xfId="0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38" fontId="12" fillId="0" borderId="24" xfId="48" applyFont="1" applyFill="1" applyBorder="1" applyAlignment="1">
      <alignment vertical="center" shrinkToFit="1"/>
    </xf>
    <xf numFmtId="0" fontId="0" fillId="15" borderId="10" xfId="0" applyFill="1" applyBorder="1" applyAlignment="1">
      <alignment/>
    </xf>
    <xf numFmtId="38" fontId="67" fillId="0" borderId="0" xfId="48" applyFont="1" applyAlignment="1">
      <alignment horizontal="left" vertical="center"/>
    </xf>
    <xf numFmtId="38" fontId="68" fillId="0" borderId="0" xfId="48" applyFont="1" applyAlignment="1">
      <alignment horizontal="left" vertical="center"/>
    </xf>
    <xf numFmtId="38" fontId="66" fillId="0" borderId="0" xfId="48" applyFont="1" applyAlignment="1">
      <alignment vertical="center"/>
    </xf>
    <xf numFmtId="0" fontId="69" fillId="0" borderId="0" xfId="0" applyFont="1" applyAlignment="1">
      <alignment horizontal="center" vertical="center" wrapText="1" shrinkToFit="1"/>
    </xf>
    <xf numFmtId="0" fontId="69" fillId="0" borderId="95" xfId="0" applyFont="1" applyBorder="1" applyAlignment="1">
      <alignment horizontal="center" vertical="center" wrapText="1" shrinkToFit="1"/>
    </xf>
    <xf numFmtId="38" fontId="9" fillId="0" borderId="41" xfId="48" applyNumberFormat="1" applyFont="1" applyBorder="1" applyAlignment="1">
      <alignment horizontal="center" vertical="center"/>
    </xf>
    <xf numFmtId="38" fontId="9" fillId="0" borderId="126" xfId="48" applyNumberFormat="1" applyFont="1" applyBorder="1" applyAlignment="1">
      <alignment horizontal="center" vertical="center"/>
    </xf>
    <xf numFmtId="38" fontId="9" fillId="0" borderId="42" xfId="48" applyNumberFormat="1" applyFont="1" applyBorder="1" applyAlignment="1">
      <alignment horizontal="center" vertical="center"/>
    </xf>
    <xf numFmtId="38" fontId="9" fillId="0" borderId="38" xfId="48" applyNumberFormat="1" applyFont="1" applyBorder="1" applyAlignment="1">
      <alignment horizontal="center" vertical="center"/>
    </xf>
    <xf numFmtId="38" fontId="9" fillId="0" borderId="31" xfId="48" applyNumberFormat="1" applyFont="1" applyBorder="1" applyAlignment="1">
      <alignment horizontal="center" vertical="center"/>
    </xf>
    <xf numFmtId="38" fontId="9" fillId="0" borderId="74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vertical="center" shrinkToFit="1"/>
    </xf>
    <xf numFmtId="38" fontId="12" fillId="0" borderId="41" xfId="0" applyNumberFormat="1" applyFont="1" applyBorder="1" applyAlignment="1">
      <alignment horizontal="center" vertical="center"/>
    </xf>
    <xf numFmtId="38" fontId="12" fillId="0" borderId="126" xfId="0" applyNumberFormat="1" applyFont="1" applyBorder="1" applyAlignment="1">
      <alignment horizontal="center" vertical="center"/>
    </xf>
    <xf numFmtId="38" fontId="12" fillId="0" borderId="42" xfId="0" applyNumberFormat="1" applyFont="1" applyBorder="1" applyAlignment="1">
      <alignment horizontal="center" vertical="center"/>
    </xf>
    <xf numFmtId="38" fontId="12" fillId="0" borderId="38" xfId="0" applyNumberFormat="1" applyFont="1" applyBorder="1" applyAlignment="1">
      <alignment horizontal="center" vertical="center"/>
    </xf>
    <xf numFmtId="38" fontId="12" fillId="0" borderId="31" xfId="0" applyNumberFormat="1" applyFont="1" applyBorder="1" applyAlignment="1">
      <alignment horizontal="center" vertical="center"/>
    </xf>
    <xf numFmtId="38" fontId="12" fillId="0" borderId="7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 textRotation="255" shrinkToFit="1"/>
    </xf>
    <xf numFmtId="0" fontId="12" fillId="0" borderId="105" xfId="0" applyFont="1" applyBorder="1" applyAlignment="1">
      <alignment horizontal="center" vertical="center" textRotation="255" shrinkToFit="1"/>
    </xf>
    <xf numFmtId="0" fontId="12" fillId="0" borderId="107" xfId="0" applyFont="1" applyBorder="1" applyAlignment="1">
      <alignment horizontal="center" vertical="center" textRotation="255" shrinkToFit="1"/>
    </xf>
    <xf numFmtId="0" fontId="12" fillId="0" borderId="96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108" xfId="0" applyFont="1" applyBorder="1" applyAlignment="1">
      <alignment horizontal="center" vertical="center" textRotation="255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27" xfId="0" applyFont="1" applyBorder="1" applyAlignment="1">
      <alignment horizontal="center" vertical="center" shrinkToFit="1"/>
    </xf>
    <xf numFmtId="38" fontId="12" fillId="0" borderId="50" xfId="48" applyFont="1" applyBorder="1" applyAlignment="1">
      <alignment horizontal="center" vertical="center" shrinkToFit="1"/>
    </xf>
    <xf numFmtId="38" fontId="12" fillId="0" borderId="128" xfId="48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38" fontId="0" fillId="0" borderId="0" xfId="48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textRotation="255" shrinkToFit="1"/>
    </xf>
    <xf numFmtId="0" fontId="12" fillId="0" borderId="89" xfId="0" applyFont="1" applyBorder="1" applyAlignment="1">
      <alignment horizontal="center" vertical="center" textRotation="255" shrinkToFit="1"/>
    </xf>
    <xf numFmtId="0" fontId="12" fillId="0" borderId="9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38" fontId="11" fillId="0" borderId="0" xfId="48" applyFont="1" applyAlignment="1">
      <alignment horizontal="center" vertical="center"/>
    </xf>
    <xf numFmtId="0" fontId="70" fillId="0" borderId="0" xfId="0" applyFont="1" applyAlignment="1">
      <alignment horizontal="left" vertical="center" wrapText="1" shrinkToFit="1"/>
    </xf>
    <xf numFmtId="0" fontId="69" fillId="0" borderId="0" xfId="0" applyFont="1" applyAlignment="1">
      <alignment horizontal="center" vertical="center" wrapText="1" shrinkToFit="1"/>
    </xf>
    <xf numFmtId="0" fontId="69" fillId="0" borderId="95" xfId="0" applyFont="1" applyBorder="1" applyAlignment="1">
      <alignment horizontal="center" vertical="center" wrapText="1" shrinkToFit="1"/>
    </xf>
    <xf numFmtId="0" fontId="71" fillId="0" borderId="0" xfId="0" applyFont="1" applyAlignment="1">
      <alignment horizontal="center" vertical="center" shrinkToFit="1"/>
    </xf>
    <xf numFmtId="0" fontId="71" fillId="0" borderId="95" xfId="0" applyFont="1" applyBorder="1" applyAlignment="1">
      <alignment horizontal="center" vertical="center" shrinkToFit="1"/>
    </xf>
    <xf numFmtId="38" fontId="0" fillId="0" borderId="58" xfId="48" applyFont="1" applyBorder="1" applyAlignment="1">
      <alignment horizontal="center" vertical="center" shrinkToFit="1"/>
    </xf>
    <xf numFmtId="38" fontId="0" fillId="0" borderId="59" xfId="48" applyFont="1" applyBorder="1" applyAlignment="1">
      <alignment horizontal="center" vertical="center" shrinkToFit="1"/>
    </xf>
    <xf numFmtId="38" fontId="0" fillId="0" borderId="129" xfId="48" applyFont="1" applyBorder="1" applyAlignment="1">
      <alignment horizontal="center" vertical="center"/>
    </xf>
    <xf numFmtId="38" fontId="0" fillId="0" borderId="130" xfId="48" applyFont="1" applyBorder="1" applyAlignment="1">
      <alignment horizontal="center" vertical="center"/>
    </xf>
    <xf numFmtId="38" fontId="24" fillId="0" borderId="0" xfId="48" applyFont="1" applyAlignment="1">
      <alignment horizontal="center" vertical="center" shrinkToFit="1"/>
    </xf>
    <xf numFmtId="38" fontId="67" fillId="0" borderId="95" xfId="48" applyFont="1" applyBorder="1" applyAlignment="1">
      <alignment horizontal="left" vertical="center" shrinkToFit="1"/>
    </xf>
    <xf numFmtId="0" fontId="70" fillId="0" borderId="95" xfId="0" applyFont="1" applyBorder="1" applyAlignment="1">
      <alignment horizontal="right" vertical="top" wrapText="1" shrinkToFit="1"/>
    </xf>
    <xf numFmtId="0" fontId="6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72" fillId="0" borderId="0" xfId="0" applyNumberFormat="1" applyFont="1" applyAlignment="1">
      <alignment horizontal="right" vertical="center" shrinkToFit="1"/>
    </xf>
    <xf numFmtId="0" fontId="12" fillId="0" borderId="131" xfId="0" applyFont="1" applyBorder="1" applyAlignment="1">
      <alignment horizontal="center" vertical="center" textRotation="255" shrinkToFit="1"/>
    </xf>
    <xf numFmtId="0" fontId="12" fillId="0" borderId="132" xfId="0" applyFont="1" applyBorder="1" applyAlignment="1">
      <alignment horizontal="center" vertical="center" textRotation="255" shrinkToFit="1"/>
    </xf>
    <xf numFmtId="0" fontId="12" fillId="0" borderId="133" xfId="0" applyFont="1" applyBorder="1" applyAlignment="1">
      <alignment horizontal="center" vertical="center" textRotation="255" shrinkToFit="1"/>
    </xf>
    <xf numFmtId="0" fontId="21" fillId="0" borderId="131" xfId="0" applyFont="1" applyBorder="1" applyAlignment="1">
      <alignment horizontal="center" vertical="center" textRotation="255" shrinkToFit="1"/>
    </xf>
    <xf numFmtId="0" fontId="21" fillId="0" borderId="132" xfId="0" applyFont="1" applyBorder="1" applyAlignment="1">
      <alignment horizontal="center" vertical="center" textRotation="255" shrinkToFit="1"/>
    </xf>
    <xf numFmtId="0" fontId="21" fillId="0" borderId="133" xfId="0" applyFont="1" applyBorder="1" applyAlignment="1">
      <alignment horizontal="center" vertical="center" textRotation="255" shrinkToFit="1"/>
    </xf>
    <xf numFmtId="0" fontId="10" fillId="0" borderId="131" xfId="0" applyFont="1" applyBorder="1" applyAlignment="1">
      <alignment horizontal="center" vertical="center" textRotation="255" wrapText="1"/>
    </xf>
    <xf numFmtId="0" fontId="10" fillId="0" borderId="132" xfId="0" applyFont="1" applyBorder="1" applyAlignment="1">
      <alignment horizontal="center" vertical="center" textRotation="255" wrapText="1"/>
    </xf>
    <xf numFmtId="0" fontId="10" fillId="0" borderId="133" xfId="0" applyFont="1" applyBorder="1" applyAlignment="1">
      <alignment horizontal="center" vertical="center" textRotation="255" wrapText="1"/>
    </xf>
    <xf numFmtId="0" fontId="12" fillId="0" borderId="78" xfId="0" applyFont="1" applyBorder="1" applyAlignment="1">
      <alignment horizontal="center" vertical="center" textRotation="255"/>
    </xf>
    <xf numFmtId="0" fontId="12" fillId="0" borderId="89" xfId="0" applyFont="1" applyBorder="1" applyAlignment="1">
      <alignment horizontal="center" vertical="center" textRotation="255"/>
    </xf>
    <xf numFmtId="0" fontId="12" fillId="0" borderId="92" xfId="0" applyFont="1" applyBorder="1" applyAlignment="1">
      <alignment horizontal="center" vertical="center" textRotation="255"/>
    </xf>
    <xf numFmtId="0" fontId="12" fillId="0" borderId="131" xfId="0" applyFont="1" applyBorder="1" applyAlignment="1">
      <alignment horizontal="center" vertical="center" textRotation="255" wrapText="1"/>
    </xf>
    <xf numFmtId="0" fontId="12" fillId="0" borderId="132" xfId="0" applyFont="1" applyBorder="1" applyAlignment="1">
      <alignment horizontal="center" vertical="center" textRotation="255" wrapText="1"/>
    </xf>
    <xf numFmtId="0" fontId="12" fillId="0" borderId="133" xfId="0" applyFont="1" applyBorder="1" applyAlignment="1">
      <alignment horizontal="center" vertical="center" textRotation="255" wrapText="1"/>
    </xf>
    <xf numFmtId="0" fontId="10" fillId="0" borderId="95" xfId="0" applyFont="1" applyBorder="1" applyAlignment="1">
      <alignment horizontal="left" vertical="center" shrinkToFit="1"/>
    </xf>
    <xf numFmtId="0" fontId="68" fillId="0" borderId="0" xfId="0" applyFont="1" applyAlignment="1">
      <alignment horizontal="center" vertical="center" shrinkToFit="1"/>
    </xf>
    <xf numFmtId="176" fontId="73" fillId="0" borderId="0" xfId="0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66" fillId="0" borderId="0" xfId="0" applyFont="1" applyFill="1" applyBorder="1" applyAlignment="1">
      <alignment horizontal="center" vertical="center" shrinkToFit="1"/>
    </xf>
    <xf numFmtId="38" fontId="67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3" fillId="0" borderId="0" xfId="0" applyNumberFormat="1" applyFont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128" xfId="0" applyNumberFormat="1" applyFont="1" applyFill="1" applyBorder="1" applyAlignment="1">
      <alignment horizontal="center" vertical="center" shrinkToFit="1"/>
    </xf>
    <xf numFmtId="0" fontId="66" fillId="0" borderId="43" xfId="0" applyFont="1" applyBorder="1" applyAlignment="1">
      <alignment horizontal="center" vertical="center" shrinkToFit="1"/>
    </xf>
    <xf numFmtId="38" fontId="66" fillId="0" borderId="0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vertical="center"/>
    </xf>
    <xf numFmtId="38" fontId="18" fillId="0" borderId="0" xfId="0" applyNumberFormat="1" applyFont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</xdr:row>
      <xdr:rowOff>28575</xdr:rowOff>
    </xdr:from>
    <xdr:to>
      <xdr:col>9</xdr:col>
      <xdr:colOff>0</xdr:colOff>
      <xdr:row>5</xdr:row>
      <xdr:rowOff>190500</xdr:rowOff>
    </xdr:to>
    <xdr:sp>
      <xdr:nvSpPr>
        <xdr:cNvPr id="1" name="直線コネクタ 2"/>
        <xdr:cNvSpPr>
          <a:spLocks/>
        </xdr:cNvSpPr>
      </xdr:nvSpPr>
      <xdr:spPr>
        <a:xfrm rot="16200000" flipH="1">
          <a:off x="3143250" y="533400"/>
          <a:ext cx="714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4"/>
  <sheetViews>
    <sheetView zoomScalePageLayoutView="0" workbookViewId="0" topLeftCell="A1">
      <pane xSplit="4" ySplit="2" topLeftCell="CC3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8" sqref="D8"/>
    </sheetView>
  </sheetViews>
  <sheetFormatPr defaultColWidth="9.00390625" defaultRowHeight="13.5"/>
  <cols>
    <col min="1" max="1" width="5.125" style="1" customWidth="1"/>
    <col min="2" max="2" width="5.75390625" style="2" hidden="1" customWidth="1"/>
    <col min="3" max="3" width="4.625" style="2" customWidth="1"/>
    <col min="4" max="4" width="18.375" style="2" customWidth="1"/>
    <col min="5" max="5" width="6.25390625" style="2" hidden="1" customWidth="1"/>
    <col min="6" max="6" width="7.50390625" style="3" hidden="1" customWidth="1"/>
    <col min="7" max="12" width="6.25390625" style="2" hidden="1" customWidth="1"/>
    <col min="13" max="13" width="7.50390625" style="3" hidden="1" customWidth="1"/>
    <col min="14" max="20" width="6.25390625" style="2" hidden="1" customWidth="1"/>
    <col min="21" max="21" width="7.25390625" style="12" hidden="1" customWidth="1"/>
    <col min="22" max="23" width="6.25390625" style="2" hidden="1" customWidth="1"/>
    <col min="24" max="24" width="7.00390625" style="3" hidden="1" customWidth="1"/>
    <col min="25" max="25" width="6.25390625" style="2" hidden="1" customWidth="1"/>
    <col min="26" max="26" width="6.25390625" style="3" hidden="1" customWidth="1"/>
    <col min="27" max="28" width="6.25390625" style="2" hidden="1" customWidth="1"/>
    <col min="29" max="29" width="7.50390625" style="3" hidden="1" customWidth="1"/>
    <col min="30" max="33" width="6.25390625" style="2" hidden="1" customWidth="1"/>
    <col min="34" max="34" width="9.375" style="3" hidden="1" customWidth="1"/>
    <col min="35" max="73" width="6.25390625" style="2" hidden="1" customWidth="1"/>
    <col min="74" max="74" width="8.00390625" style="2" hidden="1" customWidth="1"/>
    <col min="75" max="76" width="6.25390625" style="2" hidden="1" customWidth="1"/>
    <col min="77" max="77" width="8.25390625" style="2" hidden="1" customWidth="1"/>
    <col min="78" max="80" width="6.25390625" style="2" hidden="1" customWidth="1"/>
    <col min="81" max="81" width="15.50390625" style="2" customWidth="1"/>
    <col min="82" max="104" width="11.00390625" style="2" customWidth="1"/>
    <col min="105" max="16384" width="9.00390625" style="2" customWidth="1"/>
  </cols>
  <sheetData>
    <row r="1" spans="2:104" ht="13.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</row>
    <row r="2" spans="1:102" ht="13.5">
      <c r="A2" s="1" t="s">
        <v>187</v>
      </c>
      <c r="B2" s="2" t="s">
        <v>61</v>
      </c>
      <c r="C2" s="4" t="s">
        <v>62</v>
      </c>
      <c r="D2" s="4" t="s">
        <v>63</v>
      </c>
      <c r="E2" s="4" t="s">
        <v>64</v>
      </c>
      <c r="F2" s="5" t="s">
        <v>65</v>
      </c>
      <c r="G2" s="4"/>
      <c r="H2" s="4"/>
      <c r="I2" s="4"/>
      <c r="J2" s="4"/>
      <c r="K2" s="4"/>
      <c r="L2" s="4"/>
      <c r="M2" s="5" t="s">
        <v>188</v>
      </c>
      <c r="N2" s="4"/>
      <c r="O2" s="4"/>
      <c r="P2" s="4"/>
      <c r="Q2" s="4"/>
      <c r="R2" s="4"/>
      <c r="S2" s="4"/>
      <c r="T2" s="4" t="s">
        <v>66</v>
      </c>
      <c r="U2" s="311" t="s">
        <v>188</v>
      </c>
      <c r="V2" s="4"/>
      <c r="W2" s="4" t="s">
        <v>67</v>
      </c>
      <c r="X2" s="5"/>
      <c r="Y2" s="4"/>
      <c r="Z2" s="5"/>
      <c r="AA2" s="4"/>
      <c r="AB2" s="4"/>
      <c r="AC2" s="5"/>
      <c r="AD2" s="4"/>
      <c r="AE2" s="4"/>
      <c r="AF2" s="4"/>
      <c r="AG2" s="4" t="s">
        <v>68</v>
      </c>
      <c r="AH2" s="5"/>
      <c r="AI2" s="4"/>
      <c r="AJ2" s="4" t="s">
        <v>68</v>
      </c>
      <c r="AK2" s="4"/>
      <c r="AL2" s="4"/>
      <c r="AM2" s="4" t="s">
        <v>69</v>
      </c>
      <c r="AN2" s="4" t="s">
        <v>65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 t="s">
        <v>70</v>
      </c>
      <c r="BB2" s="4" t="s">
        <v>65</v>
      </c>
      <c r="BC2" s="4"/>
      <c r="BD2" s="4"/>
      <c r="BE2" s="4"/>
      <c r="BF2" s="4"/>
      <c r="BG2" s="4"/>
      <c r="BH2" s="4"/>
      <c r="BI2" s="4"/>
      <c r="BJ2" s="4"/>
      <c r="BK2" s="4" t="s">
        <v>71</v>
      </c>
      <c r="BL2" s="4"/>
      <c r="BM2" s="4"/>
      <c r="BN2" s="4"/>
      <c r="BO2" s="4" t="s">
        <v>72</v>
      </c>
      <c r="BP2" s="4" t="s">
        <v>188</v>
      </c>
      <c r="BQ2" s="4"/>
      <c r="BR2" s="4" t="s">
        <v>73</v>
      </c>
      <c r="BS2" s="4"/>
      <c r="BT2" s="4"/>
      <c r="BU2" s="4" t="s">
        <v>74</v>
      </c>
      <c r="BV2" s="4"/>
      <c r="BW2" s="4"/>
      <c r="BX2" s="4" t="s">
        <v>75</v>
      </c>
      <c r="BY2" s="4"/>
      <c r="BZ2" s="6"/>
      <c r="CA2" s="6"/>
      <c r="CB2" s="6"/>
      <c r="CC2" s="7" t="s">
        <v>76</v>
      </c>
      <c r="CD2" s="4">
        <v>1</v>
      </c>
      <c r="CE2" s="4">
        <v>2</v>
      </c>
      <c r="CF2" s="4">
        <v>3</v>
      </c>
      <c r="CG2" s="4">
        <v>4</v>
      </c>
      <c r="CH2" s="4">
        <v>5</v>
      </c>
      <c r="CI2" s="4">
        <v>6</v>
      </c>
      <c r="CJ2" s="4">
        <v>7</v>
      </c>
      <c r="CK2" s="4">
        <v>8</v>
      </c>
      <c r="CL2" s="4">
        <v>9</v>
      </c>
      <c r="CM2" s="4">
        <v>10</v>
      </c>
      <c r="CN2" s="4">
        <v>11</v>
      </c>
      <c r="CO2" s="4">
        <v>12</v>
      </c>
      <c r="CP2" s="4">
        <v>13</v>
      </c>
      <c r="CQ2" s="4">
        <v>14</v>
      </c>
      <c r="CR2" s="4">
        <v>15</v>
      </c>
      <c r="CS2" s="4">
        <v>16</v>
      </c>
      <c r="CT2" s="4">
        <v>17</v>
      </c>
      <c r="CU2" s="4">
        <v>18</v>
      </c>
      <c r="CV2" s="4">
        <v>19</v>
      </c>
      <c r="CW2" s="4">
        <v>20</v>
      </c>
      <c r="CX2" s="4">
        <v>21</v>
      </c>
    </row>
    <row r="3" spans="1:102" ht="13.5">
      <c r="A3" s="1">
        <v>1</v>
      </c>
      <c r="B3" s="2">
        <v>0</v>
      </c>
      <c r="C3" s="4">
        <v>0</v>
      </c>
      <c r="D3" s="4" t="s">
        <v>77</v>
      </c>
      <c r="E3" s="4" t="s">
        <v>78</v>
      </c>
      <c r="F3" s="5">
        <v>10103</v>
      </c>
      <c r="G3" s="4">
        <v>309</v>
      </c>
      <c r="H3" s="4">
        <v>398</v>
      </c>
      <c r="I3" s="4">
        <v>382</v>
      </c>
      <c r="J3" s="4">
        <v>296</v>
      </c>
      <c r="K3" s="4">
        <v>651</v>
      </c>
      <c r="L3" s="4">
        <v>651</v>
      </c>
      <c r="M3" s="4" t="s">
        <v>78</v>
      </c>
      <c r="N3" s="4">
        <v>309</v>
      </c>
      <c r="O3" s="4">
        <v>398</v>
      </c>
      <c r="P3" s="4">
        <v>382</v>
      </c>
      <c r="Q3" s="4">
        <v>296</v>
      </c>
      <c r="R3" s="4">
        <v>651</v>
      </c>
      <c r="S3" s="4">
        <v>651</v>
      </c>
      <c r="T3" s="4" t="s">
        <v>78</v>
      </c>
      <c r="U3" s="4" t="s">
        <v>78</v>
      </c>
      <c r="V3" s="4">
        <v>158</v>
      </c>
      <c r="W3" s="4" t="s">
        <v>78</v>
      </c>
      <c r="X3" s="5">
        <v>30301</v>
      </c>
      <c r="Y3" s="8">
        <v>543</v>
      </c>
      <c r="Z3" s="9">
        <v>819</v>
      </c>
      <c r="AA3" s="8">
        <v>300</v>
      </c>
      <c r="AB3" s="8">
        <v>411</v>
      </c>
      <c r="AC3" s="5"/>
      <c r="AD3" s="4">
        <v>819</v>
      </c>
      <c r="AE3" s="4">
        <v>351</v>
      </c>
      <c r="AF3" s="4">
        <v>296</v>
      </c>
      <c r="AG3" s="4" t="s">
        <v>79</v>
      </c>
      <c r="AH3" s="5">
        <v>40402</v>
      </c>
      <c r="AI3" s="4">
        <v>462</v>
      </c>
      <c r="AJ3" s="4" t="s">
        <v>180</v>
      </c>
      <c r="AK3" s="4" t="s">
        <v>80</v>
      </c>
      <c r="AL3" s="4">
        <v>449</v>
      </c>
      <c r="AM3" s="4" t="s">
        <v>78</v>
      </c>
      <c r="AN3" s="4">
        <v>50101</v>
      </c>
      <c r="AO3" s="4">
        <v>176</v>
      </c>
      <c r="AP3" s="4">
        <v>343</v>
      </c>
      <c r="AQ3" s="4">
        <v>386</v>
      </c>
      <c r="AR3" s="4">
        <v>314</v>
      </c>
      <c r="AS3" s="4">
        <v>331</v>
      </c>
      <c r="AT3" s="4">
        <v>651</v>
      </c>
      <c r="AU3" s="4">
        <v>145</v>
      </c>
      <c r="AV3" s="4">
        <v>308</v>
      </c>
      <c r="AW3" s="4">
        <v>375</v>
      </c>
      <c r="AX3" s="4">
        <v>288</v>
      </c>
      <c r="AY3" s="4">
        <v>320</v>
      </c>
      <c r="AZ3" s="4" t="s">
        <v>197</v>
      </c>
      <c r="BA3" s="4" t="s">
        <v>78</v>
      </c>
      <c r="BB3" s="4">
        <v>60301</v>
      </c>
      <c r="BC3" s="4">
        <v>625</v>
      </c>
      <c r="BD3" s="4">
        <v>863</v>
      </c>
      <c r="BE3" s="4">
        <v>956</v>
      </c>
      <c r="BF3" s="4">
        <v>956</v>
      </c>
      <c r="BG3" s="4"/>
      <c r="BH3" s="4"/>
      <c r="BI3" s="4"/>
      <c r="BJ3" s="4"/>
      <c r="BK3" s="4" t="s">
        <v>78</v>
      </c>
      <c r="BL3" s="4">
        <v>911</v>
      </c>
      <c r="BM3" s="4"/>
      <c r="BN3" s="4">
        <v>830</v>
      </c>
      <c r="BO3" s="4" t="s">
        <v>81</v>
      </c>
      <c r="BP3" s="4" t="s">
        <v>81</v>
      </c>
      <c r="BQ3" s="4">
        <v>215</v>
      </c>
      <c r="BR3" s="4" t="s">
        <v>90</v>
      </c>
      <c r="BS3" s="4">
        <v>214</v>
      </c>
      <c r="BT3" s="4">
        <v>214</v>
      </c>
      <c r="BU3" s="4" t="s">
        <v>82</v>
      </c>
      <c r="BV3" s="4">
        <v>100502</v>
      </c>
      <c r="BW3" s="4">
        <v>274</v>
      </c>
      <c r="BX3" s="4" t="s">
        <v>107</v>
      </c>
      <c r="BY3" s="4">
        <v>110301</v>
      </c>
      <c r="BZ3" s="6">
        <v>208</v>
      </c>
      <c r="CA3" s="6"/>
      <c r="CB3" s="6"/>
      <c r="CC3" s="4" t="s">
        <v>84</v>
      </c>
      <c r="CD3" s="4" t="s">
        <v>201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1:104" ht="13.5">
      <c r="A4" s="1">
        <v>2</v>
      </c>
      <c r="B4" s="2">
        <v>10</v>
      </c>
      <c r="C4" s="7">
        <v>1</v>
      </c>
      <c r="D4" s="4" t="s">
        <v>85</v>
      </c>
      <c r="E4" s="4" t="s">
        <v>78</v>
      </c>
      <c r="F4" s="5">
        <v>10103</v>
      </c>
      <c r="G4" s="4">
        <v>309</v>
      </c>
      <c r="H4" s="4">
        <v>398</v>
      </c>
      <c r="I4" s="4">
        <v>382</v>
      </c>
      <c r="J4" s="4">
        <v>296</v>
      </c>
      <c r="K4" s="4">
        <v>651</v>
      </c>
      <c r="L4" s="4">
        <v>651</v>
      </c>
      <c r="M4" s="4" t="s">
        <v>78</v>
      </c>
      <c r="N4" s="4">
        <v>309</v>
      </c>
      <c r="O4" s="4">
        <v>398</v>
      </c>
      <c r="P4" s="4">
        <v>382</v>
      </c>
      <c r="Q4" s="4">
        <v>296</v>
      </c>
      <c r="R4" s="4">
        <v>651</v>
      </c>
      <c r="S4" s="4">
        <v>651</v>
      </c>
      <c r="T4" s="4" t="s">
        <v>78</v>
      </c>
      <c r="U4" s="4" t="s">
        <v>78</v>
      </c>
      <c r="V4" s="4">
        <v>158</v>
      </c>
      <c r="W4" s="4" t="s">
        <v>78</v>
      </c>
      <c r="X4" s="5">
        <v>30301</v>
      </c>
      <c r="Y4" s="8">
        <v>543</v>
      </c>
      <c r="Z4" s="9">
        <v>819</v>
      </c>
      <c r="AA4" s="8">
        <v>300</v>
      </c>
      <c r="AB4" s="8">
        <v>411</v>
      </c>
      <c r="AC4" s="5"/>
      <c r="AD4" s="4">
        <v>819</v>
      </c>
      <c r="AE4" s="4">
        <v>351</v>
      </c>
      <c r="AF4" s="4">
        <v>296</v>
      </c>
      <c r="AG4" s="4" t="s">
        <v>79</v>
      </c>
      <c r="AH4" s="5">
        <v>40402</v>
      </c>
      <c r="AI4" s="4">
        <v>462</v>
      </c>
      <c r="AJ4" s="4" t="s">
        <v>180</v>
      </c>
      <c r="AK4" s="4" t="s">
        <v>80</v>
      </c>
      <c r="AL4" s="4">
        <v>449</v>
      </c>
      <c r="AM4" s="4" t="s">
        <v>78</v>
      </c>
      <c r="AN4" s="4">
        <v>50101</v>
      </c>
      <c r="AO4" s="4">
        <v>176</v>
      </c>
      <c r="AP4" s="4">
        <v>343</v>
      </c>
      <c r="AQ4" s="4">
        <v>386</v>
      </c>
      <c r="AR4" s="4">
        <v>314</v>
      </c>
      <c r="AS4" s="4">
        <v>331</v>
      </c>
      <c r="AT4" s="4">
        <v>651</v>
      </c>
      <c r="AU4" s="4">
        <v>145</v>
      </c>
      <c r="AV4" s="4">
        <v>308</v>
      </c>
      <c r="AW4" s="4">
        <v>375</v>
      </c>
      <c r="AX4" s="4">
        <v>288</v>
      </c>
      <c r="AY4" s="4">
        <v>320</v>
      </c>
      <c r="AZ4" s="4" t="s">
        <v>197</v>
      </c>
      <c r="BA4" s="4" t="s">
        <v>78</v>
      </c>
      <c r="BB4" s="4">
        <v>60301</v>
      </c>
      <c r="BC4" s="4">
        <v>625</v>
      </c>
      <c r="BD4" s="4">
        <v>863</v>
      </c>
      <c r="BE4" s="4">
        <v>956</v>
      </c>
      <c r="BF4" s="4">
        <v>956</v>
      </c>
      <c r="BG4" s="4"/>
      <c r="BH4" s="4"/>
      <c r="BI4" s="4"/>
      <c r="BJ4" s="4"/>
      <c r="BK4" s="4" t="s">
        <v>78</v>
      </c>
      <c r="BL4" s="4">
        <v>911</v>
      </c>
      <c r="BM4" s="4"/>
      <c r="BN4" s="4">
        <v>830</v>
      </c>
      <c r="BO4" s="4" t="s">
        <v>81</v>
      </c>
      <c r="BP4" s="4" t="s">
        <v>81</v>
      </c>
      <c r="BQ4" s="4">
        <v>215</v>
      </c>
      <c r="BR4" s="4" t="s">
        <v>90</v>
      </c>
      <c r="BS4" s="4">
        <v>214</v>
      </c>
      <c r="BT4" s="4">
        <v>214</v>
      </c>
      <c r="BU4" s="4" t="s">
        <v>82</v>
      </c>
      <c r="BV4" s="4">
        <v>100502</v>
      </c>
      <c r="BW4" s="4">
        <v>274</v>
      </c>
      <c r="BX4" s="4" t="s">
        <v>107</v>
      </c>
      <c r="BY4" s="4">
        <v>110301</v>
      </c>
      <c r="BZ4" s="6">
        <v>208</v>
      </c>
      <c r="CA4" s="6"/>
      <c r="CB4" s="6"/>
      <c r="CC4" s="4" t="s">
        <v>84</v>
      </c>
      <c r="CD4" s="4" t="s">
        <v>202</v>
      </c>
      <c r="CE4" s="7" t="s">
        <v>203</v>
      </c>
      <c r="CF4" s="7" t="s">
        <v>204</v>
      </c>
      <c r="CG4" s="7" t="s">
        <v>205</v>
      </c>
      <c r="CH4" s="7" t="s">
        <v>206</v>
      </c>
      <c r="CI4" s="7" t="s">
        <v>207</v>
      </c>
      <c r="CJ4" s="7" t="s">
        <v>208</v>
      </c>
      <c r="CK4" s="7" t="s">
        <v>209</v>
      </c>
      <c r="CL4" s="7" t="s">
        <v>210</v>
      </c>
      <c r="CM4" s="7" t="s">
        <v>211</v>
      </c>
      <c r="CN4" s="7" t="s">
        <v>212</v>
      </c>
      <c r="CO4" s="7" t="s">
        <v>213</v>
      </c>
      <c r="CP4" s="7" t="s">
        <v>214</v>
      </c>
      <c r="CQ4" s="7" t="s">
        <v>215</v>
      </c>
      <c r="CR4" s="7" t="s">
        <v>216</v>
      </c>
      <c r="CS4" s="7" t="s">
        <v>217</v>
      </c>
      <c r="CT4" s="7" t="s">
        <v>218</v>
      </c>
      <c r="CU4" s="7" t="s">
        <v>219</v>
      </c>
      <c r="CV4" s="7" t="s">
        <v>220</v>
      </c>
      <c r="CW4" s="7" t="s">
        <v>221</v>
      </c>
      <c r="CX4" s="7" t="s">
        <v>222</v>
      </c>
      <c r="CY4" s="10" t="s">
        <v>223</v>
      </c>
      <c r="CZ4" s="4" t="s">
        <v>224</v>
      </c>
    </row>
    <row r="5" spans="1:103" ht="13.5">
      <c r="A5" s="1">
        <v>3</v>
      </c>
      <c r="B5" s="11">
        <v>12</v>
      </c>
      <c r="C5" s="7">
        <v>1</v>
      </c>
      <c r="D5" s="4" t="s">
        <v>85</v>
      </c>
      <c r="E5" s="4" t="s">
        <v>80</v>
      </c>
      <c r="F5" s="5">
        <v>10103</v>
      </c>
      <c r="G5" s="4" t="s">
        <v>80</v>
      </c>
      <c r="H5" s="4" t="s">
        <v>80</v>
      </c>
      <c r="I5" s="4" t="s">
        <v>80</v>
      </c>
      <c r="J5" s="4" t="s">
        <v>80</v>
      </c>
      <c r="K5" s="4" t="s">
        <v>80</v>
      </c>
      <c r="L5" s="4" t="s">
        <v>80</v>
      </c>
      <c r="M5" s="4" t="s">
        <v>80</v>
      </c>
      <c r="N5" s="4" t="s">
        <v>80</v>
      </c>
      <c r="O5" s="4" t="s">
        <v>80</v>
      </c>
      <c r="P5" s="4" t="s">
        <v>80</v>
      </c>
      <c r="Q5" s="4" t="s">
        <v>80</v>
      </c>
      <c r="R5" s="4" t="s">
        <v>80</v>
      </c>
      <c r="S5" s="4" t="s">
        <v>80</v>
      </c>
      <c r="T5" s="4" t="s">
        <v>80</v>
      </c>
      <c r="U5" s="4" t="s">
        <v>80</v>
      </c>
      <c r="V5" s="4" t="s">
        <v>80</v>
      </c>
      <c r="W5" s="4" t="s">
        <v>80</v>
      </c>
      <c r="X5" s="5">
        <v>30301</v>
      </c>
      <c r="Y5" s="4" t="s">
        <v>80</v>
      </c>
      <c r="Z5" s="5" t="s">
        <v>80</v>
      </c>
      <c r="AA5" s="4" t="s">
        <v>80</v>
      </c>
      <c r="AB5" s="4" t="s">
        <v>80</v>
      </c>
      <c r="AC5" s="5"/>
      <c r="AD5" s="5" t="s">
        <v>80</v>
      </c>
      <c r="AE5" s="4" t="s">
        <v>80</v>
      </c>
      <c r="AF5" s="4" t="s">
        <v>80</v>
      </c>
      <c r="AG5" s="4" t="s">
        <v>80</v>
      </c>
      <c r="AH5" s="5">
        <v>40402</v>
      </c>
      <c r="AI5" s="4" t="s">
        <v>80</v>
      </c>
      <c r="AJ5" s="4" t="s">
        <v>80</v>
      </c>
      <c r="AK5" s="4" t="s">
        <v>80</v>
      </c>
      <c r="AL5" s="4" t="s">
        <v>80</v>
      </c>
      <c r="AM5" s="4" t="s">
        <v>88</v>
      </c>
      <c r="AN5" s="4">
        <v>50101</v>
      </c>
      <c r="AO5" s="4">
        <v>321</v>
      </c>
      <c r="AP5" s="4">
        <v>339</v>
      </c>
      <c r="AQ5" s="4">
        <v>381</v>
      </c>
      <c r="AR5" s="4">
        <v>314</v>
      </c>
      <c r="AS5" s="4">
        <v>651</v>
      </c>
      <c r="AT5" s="4">
        <v>546</v>
      </c>
      <c r="AU5" s="4" t="s">
        <v>197</v>
      </c>
      <c r="AV5" s="4">
        <v>312</v>
      </c>
      <c r="AW5" s="4">
        <v>380</v>
      </c>
      <c r="AX5" s="4">
        <v>288</v>
      </c>
      <c r="AY5" s="4" t="s">
        <v>199</v>
      </c>
      <c r="AZ5" s="4">
        <v>105</v>
      </c>
      <c r="BA5" s="4" t="s">
        <v>80</v>
      </c>
      <c r="BB5" s="4">
        <v>60301</v>
      </c>
      <c r="BC5" s="4" t="s">
        <v>80</v>
      </c>
      <c r="BD5" s="4" t="s">
        <v>80</v>
      </c>
      <c r="BE5" s="4" t="s">
        <v>189</v>
      </c>
      <c r="BF5" s="4" t="s">
        <v>80</v>
      </c>
      <c r="BG5" s="4"/>
      <c r="BH5" s="4" t="s">
        <v>80</v>
      </c>
      <c r="BI5" s="4" t="s">
        <v>80</v>
      </c>
      <c r="BJ5" s="4" t="s">
        <v>80</v>
      </c>
      <c r="BK5" s="4" t="s">
        <v>80</v>
      </c>
      <c r="BL5" s="4" t="s">
        <v>80</v>
      </c>
      <c r="BM5" s="4"/>
      <c r="BN5" s="4" t="s">
        <v>80</v>
      </c>
      <c r="BO5" s="4" t="s">
        <v>80</v>
      </c>
      <c r="BP5" s="4" t="s">
        <v>80</v>
      </c>
      <c r="BQ5" s="4" t="s">
        <v>80</v>
      </c>
      <c r="BR5" s="4" t="s">
        <v>82</v>
      </c>
      <c r="BS5" s="4">
        <v>214</v>
      </c>
      <c r="BT5" s="4">
        <v>214</v>
      </c>
      <c r="BU5" s="4" t="s">
        <v>80</v>
      </c>
      <c r="BV5" s="4">
        <v>100502</v>
      </c>
      <c r="BW5" s="4" t="s">
        <v>80</v>
      </c>
      <c r="BX5" s="4" t="s">
        <v>78</v>
      </c>
      <c r="BY5" s="4">
        <v>110301</v>
      </c>
      <c r="BZ5" s="6">
        <v>208</v>
      </c>
      <c r="CA5" s="6"/>
      <c r="CB5" s="6"/>
      <c r="CC5" s="4" t="s">
        <v>86</v>
      </c>
      <c r="CD5" s="10" t="s">
        <v>223</v>
      </c>
      <c r="CE5" s="4"/>
      <c r="CF5" s="7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2" ht="13.5">
      <c r="A6" s="1">
        <v>4</v>
      </c>
      <c r="B6" s="11">
        <v>13</v>
      </c>
      <c r="C6" s="7">
        <v>1</v>
      </c>
      <c r="D6" s="4" t="s">
        <v>85</v>
      </c>
      <c r="E6" s="4" t="s">
        <v>87</v>
      </c>
      <c r="F6" s="5">
        <v>10111</v>
      </c>
      <c r="G6" s="4">
        <v>345</v>
      </c>
      <c r="H6" s="4">
        <v>401</v>
      </c>
      <c r="I6" s="4">
        <v>405</v>
      </c>
      <c r="J6" s="4">
        <v>332</v>
      </c>
      <c r="K6" s="4">
        <v>651</v>
      </c>
      <c r="L6" s="4">
        <v>651</v>
      </c>
      <c r="M6" s="4" t="s">
        <v>87</v>
      </c>
      <c r="N6" s="4">
        <v>345</v>
      </c>
      <c r="O6" s="4">
        <v>401</v>
      </c>
      <c r="P6" s="4">
        <v>405</v>
      </c>
      <c r="Q6" s="4">
        <v>332</v>
      </c>
      <c r="R6" s="4">
        <v>651</v>
      </c>
      <c r="S6" s="4">
        <v>651</v>
      </c>
      <c r="T6" s="4" t="s">
        <v>87</v>
      </c>
      <c r="U6" s="4" t="s">
        <v>87</v>
      </c>
      <c r="V6" s="4">
        <v>158</v>
      </c>
      <c r="W6" s="4" t="s">
        <v>80</v>
      </c>
      <c r="X6" s="5">
        <v>30301</v>
      </c>
      <c r="Y6" s="4" t="s">
        <v>80</v>
      </c>
      <c r="Z6" s="5" t="s">
        <v>80</v>
      </c>
      <c r="AA6" s="4" t="s">
        <v>80</v>
      </c>
      <c r="AB6" s="4" t="s">
        <v>80</v>
      </c>
      <c r="AC6" s="5"/>
      <c r="AD6" s="5" t="s">
        <v>80</v>
      </c>
      <c r="AE6" s="4" t="s">
        <v>80</v>
      </c>
      <c r="AF6" s="4" t="s">
        <v>80</v>
      </c>
      <c r="AG6" s="4" t="s">
        <v>80</v>
      </c>
      <c r="AH6" s="5">
        <v>40402</v>
      </c>
      <c r="AI6" s="4" t="s">
        <v>80</v>
      </c>
      <c r="AJ6" s="4" t="s">
        <v>80</v>
      </c>
      <c r="AK6" s="4" t="s">
        <v>80</v>
      </c>
      <c r="AL6" s="4" t="s">
        <v>80</v>
      </c>
      <c r="AM6" s="4" t="s">
        <v>80</v>
      </c>
      <c r="AN6" s="4">
        <v>50101</v>
      </c>
      <c r="AO6" s="4" t="s">
        <v>80</v>
      </c>
      <c r="AP6" s="4" t="s">
        <v>80</v>
      </c>
      <c r="AQ6" s="4" t="s">
        <v>190</v>
      </c>
      <c r="AR6" s="4" t="s">
        <v>80</v>
      </c>
      <c r="AS6" s="4" t="s">
        <v>80</v>
      </c>
      <c r="AT6" s="4" t="s">
        <v>80</v>
      </c>
      <c r="AU6" s="4" t="s">
        <v>80</v>
      </c>
      <c r="AV6" s="4" t="s">
        <v>80</v>
      </c>
      <c r="AW6" s="4" t="s">
        <v>80</v>
      </c>
      <c r="AX6" s="4" t="s">
        <v>80</v>
      </c>
      <c r="AY6" s="4" t="s">
        <v>80</v>
      </c>
      <c r="AZ6" s="4" t="s">
        <v>80</v>
      </c>
      <c r="BA6" s="4" t="s">
        <v>89</v>
      </c>
      <c r="BB6" s="4">
        <v>60301</v>
      </c>
      <c r="BC6" s="4">
        <v>625</v>
      </c>
      <c r="BD6" s="4">
        <v>863</v>
      </c>
      <c r="BE6" s="4">
        <v>956</v>
      </c>
      <c r="BF6" s="4">
        <v>956</v>
      </c>
      <c r="BG6" s="4"/>
      <c r="BH6" s="4"/>
      <c r="BI6" s="4"/>
      <c r="BJ6" s="4"/>
      <c r="BK6" s="4" t="s">
        <v>90</v>
      </c>
      <c r="BL6" s="4">
        <v>871</v>
      </c>
      <c r="BM6" s="4"/>
      <c r="BN6" s="4">
        <v>870</v>
      </c>
      <c r="BO6" s="4" t="s">
        <v>80</v>
      </c>
      <c r="BP6" s="4" t="s">
        <v>80</v>
      </c>
      <c r="BQ6" s="4" t="s">
        <v>80</v>
      </c>
      <c r="BR6" s="4" t="s">
        <v>90</v>
      </c>
      <c r="BS6" s="4">
        <v>214</v>
      </c>
      <c r="BT6" s="4">
        <v>214</v>
      </c>
      <c r="BU6" s="4" t="s">
        <v>78</v>
      </c>
      <c r="BV6" s="4">
        <v>100501</v>
      </c>
      <c r="BW6" s="4">
        <v>274</v>
      </c>
      <c r="BX6" s="4" t="s">
        <v>83</v>
      </c>
      <c r="BY6" s="4">
        <v>110301</v>
      </c>
      <c r="BZ6" s="6">
        <v>208</v>
      </c>
      <c r="CA6" s="6"/>
      <c r="CB6" s="6"/>
      <c r="CC6" s="4" t="s">
        <v>91</v>
      </c>
      <c r="CD6" s="4" t="s">
        <v>224</v>
      </c>
      <c r="CE6" s="10" t="s">
        <v>223</v>
      </c>
      <c r="CF6" s="7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2" ht="13.5">
      <c r="A7" s="1">
        <v>5</v>
      </c>
      <c r="B7" s="11">
        <v>30</v>
      </c>
      <c r="C7" s="7">
        <v>3</v>
      </c>
      <c r="D7" s="4" t="s">
        <v>92</v>
      </c>
      <c r="E7" s="4" t="s">
        <v>78</v>
      </c>
      <c r="F7" s="5">
        <v>10103</v>
      </c>
      <c r="G7" s="4">
        <v>309</v>
      </c>
      <c r="H7" s="4">
        <v>398</v>
      </c>
      <c r="I7" s="4">
        <v>382</v>
      </c>
      <c r="J7" s="4">
        <v>296</v>
      </c>
      <c r="K7" s="4">
        <v>651</v>
      </c>
      <c r="L7" s="4">
        <v>651</v>
      </c>
      <c r="M7" s="4" t="s">
        <v>78</v>
      </c>
      <c r="N7" s="4">
        <v>309</v>
      </c>
      <c r="O7" s="4">
        <v>398</v>
      </c>
      <c r="P7" s="4">
        <v>382</v>
      </c>
      <c r="Q7" s="4">
        <v>296</v>
      </c>
      <c r="R7" s="4">
        <v>651</v>
      </c>
      <c r="S7" s="4">
        <v>651</v>
      </c>
      <c r="T7" s="4" t="s">
        <v>78</v>
      </c>
      <c r="U7" s="4" t="s">
        <v>78</v>
      </c>
      <c r="V7" s="4">
        <v>158</v>
      </c>
      <c r="W7" s="4" t="s">
        <v>78</v>
      </c>
      <c r="X7" s="5">
        <v>30301</v>
      </c>
      <c r="Y7" s="8">
        <v>543</v>
      </c>
      <c r="Z7" s="9">
        <v>819</v>
      </c>
      <c r="AA7" s="8">
        <v>300</v>
      </c>
      <c r="AB7" s="8">
        <v>411</v>
      </c>
      <c r="AC7" s="5"/>
      <c r="AD7" s="4">
        <v>819</v>
      </c>
      <c r="AE7" s="4">
        <v>351</v>
      </c>
      <c r="AF7" s="4">
        <v>296</v>
      </c>
      <c r="AG7" s="4" t="s">
        <v>79</v>
      </c>
      <c r="AH7" s="5">
        <v>40402</v>
      </c>
      <c r="AI7" s="4">
        <v>462</v>
      </c>
      <c r="AJ7" s="4" t="s">
        <v>180</v>
      </c>
      <c r="AK7" s="4" t="s">
        <v>80</v>
      </c>
      <c r="AL7" s="4">
        <v>449</v>
      </c>
      <c r="AM7" s="4" t="s">
        <v>78</v>
      </c>
      <c r="AN7" s="4">
        <v>50101</v>
      </c>
      <c r="AO7" s="4">
        <v>176</v>
      </c>
      <c r="AP7" s="4">
        <v>343</v>
      </c>
      <c r="AQ7" s="4">
        <v>386</v>
      </c>
      <c r="AR7" s="4">
        <v>314</v>
      </c>
      <c r="AS7" s="4">
        <v>331</v>
      </c>
      <c r="AT7" s="4">
        <v>651</v>
      </c>
      <c r="AU7" s="4">
        <v>145</v>
      </c>
      <c r="AV7" s="4">
        <v>308</v>
      </c>
      <c r="AW7" s="4">
        <v>375</v>
      </c>
      <c r="AX7" s="4">
        <v>288</v>
      </c>
      <c r="AY7" s="4">
        <v>320</v>
      </c>
      <c r="AZ7" s="4" t="s">
        <v>197</v>
      </c>
      <c r="BA7" s="4" t="s">
        <v>78</v>
      </c>
      <c r="BB7" s="4">
        <v>60301</v>
      </c>
      <c r="BC7" s="4">
        <v>625</v>
      </c>
      <c r="BD7" s="4">
        <v>863</v>
      </c>
      <c r="BE7" s="4">
        <v>956</v>
      </c>
      <c r="BF7" s="4">
        <v>956</v>
      </c>
      <c r="BG7" s="4"/>
      <c r="BH7" s="4"/>
      <c r="BI7" s="4"/>
      <c r="BJ7" s="4"/>
      <c r="BK7" s="4" t="s">
        <v>78</v>
      </c>
      <c r="BL7" s="4">
        <v>911</v>
      </c>
      <c r="BM7" s="4"/>
      <c r="BN7" s="4">
        <v>830</v>
      </c>
      <c r="BO7" s="4" t="s">
        <v>81</v>
      </c>
      <c r="BP7" s="4" t="s">
        <v>81</v>
      </c>
      <c r="BQ7" s="4">
        <v>215</v>
      </c>
      <c r="BR7" s="4" t="s">
        <v>90</v>
      </c>
      <c r="BS7" s="4">
        <v>214</v>
      </c>
      <c r="BT7" s="4">
        <v>214</v>
      </c>
      <c r="BU7" s="4" t="s">
        <v>82</v>
      </c>
      <c r="BV7" s="4">
        <v>100502</v>
      </c>
      <c r="BW7" s="4">
        <v>274</v>
      </c>
      <c r="BX7" s="4" t="s">
        <v>107</v>
      </c>
      <c r="BY7" s="4">
        <v>110301</v>
      </c>
      <c r="BZ7" s="6">
        <v>208</v>
      </c>
      <c r="CA7" s="6"/>
      <c r="CB7" s="6"/>
      <c r="CC7" s="4" t="s">
        <v>84</v>
      </c>
      <c r="CD7" s="7" t="s">
        <v>225</v>
      </c>
      <c r="CE7" s="7" t="s">
        <v>226</v>
      </c>
      <c r="CF7" s="7" t="s">
        <v>227</v>
      </c>
      <c r="CG7" s="7" t="s">
        <v>228</v>
      </c>
      <c r="CH7" s="7" t="s">
        <v>229</v>
      </c>
      <c r="CI7" s="7" t="s">
        <v>230</v>
      </c>
      <c r="CJ7" s="7" t="s">
        <v>231</v>
      </c>
      <c r="CK7" s="7" t="s">
        <v>232</v>
      </c>
      <c r="CL7" s="7" t="s">
        <v>233</v>
      </c>
      <c r="CM7" s="7" t="s">
        <v>234</v>
      </c>
      <c r="CN7" s="7" t="s">
        <v>235</v>
      </c>
      <c r="CO7" s="7" t="s">
        <v>236</v>
      </c>
      <c r="CP7" s="7" t="s">
        <v>237</v>
      </c>
      <c r="CQ7" s="7" t="s">
        <v>238</v>
      </c>
      <c r="CR7" s="4" t="s">
        <v>661</v>
      </c>
      <c r="CS7" s="4" t="s">
        <v>191</v>
      </c>
      <c r="CT7" s="7"/>
      <c r="CU7" s="7"/>
      <c r="CV7" s="4"/>
      <c r="CW7" s="4"/>
      <c r="CX7" s="4"/>
    </row>
    <row r="8" spans="1:102" ht="13.5">
      <c r="A8" s="1">
        <v>6</v>
      </c>
      <c r="B8" s="11">
        <v>40</v>
      </c>
      <c r="C8" s="312">
        <v>4</v>
      </c>
      <c r="D8" s="4" t="s">
        <v>93</v>
      </c>
      <c r="E8" s="4" t="s">
        <v>78</v>
      </c>
      <c r="F8" s="5">
        <v>10103</v>
      </c>
      <c r="G8" s="4">
        <v>309</v>
      </c>
      <c r="H8" s="4">
        <v>398</v>
      </c>
      <c r="I8" s="4">
        <v>382</v>
      </c>
      <c r="J8" s="4">
        <v>296</v>
      </c>
      <c r="K8" s="4">
        <v>651</v>
      </c>
      <c r="L8" s="4">
        <v>651</v>
      </c>
      <c r="M8" s="4" t="s">
        <v>78</v>
      </c>
      <c r="N8" s="4">
        <v>309</v>
      </c>
      <c r="O8" s="4">
        <v>398</v>
      </c>
      <c r="P8" s="4">
        <v>382</v>
      </c>
      <c r="Q8" s="4">
        <v>296</v>
      </c>
      <c r="R8" s="4">
        <v>651</v>
      </c>
      <c r="S8" s="4">
        <v>651</v>
      </c>
      <c r="T8" s="4" t="s">
        <v>78</v>
      </c>
      <c r="U8" s="4" t="s">
        <v>78</v>
      </c>
      <c r="V8" s="4">
        <v>158</v>
      </c>
      <c r="W8" s="4" t="s">
        <v>78</v>
      </c>
      <c r="X8" s="5">
        <v>30301</v>
      </c>
      <c r="Y8" s="8">
        <v>543</v>
      </c>
      <c r="Z8" s="9">
        <v>819</v>
      </c>
      <c r="AA8" s="8">
        <v>300</v>
      </c>
      <c r="AB8" s="8">
        <v>411</v>
      </c>
      <c r="AC8" s="5"/>
      <c r="AD8" s="4">
        <v>819</v>
      </c>
      <c r="AE8" s="4">
        <v>351</v>
      </c>
      <c r="AF8" s="4">
        <v>296</v>
      </c>
      <c r="AG8" s="4" t="s">
        <v>79</v>
      </c>
      <c r="AH8" s="5">
        <v>40402</v>
      </c>
      <c r="AI8" s="4">
        <v>462</v>
      </c>
      <c r="AJ8" s="4" t="s">
        <v>180</v>
      </c>
      <c r="AK8" s="4" t="s">
        <v>80</v>
      </c>
      <c r="AL8" s="4">
        <v>449</v>
      </c>
      <c r="AM8" s="4" t="s">
        <v>78</v>
      </c>
      <c r="AN8" s="4">
        <v>50101</v>
      </c>
      <c r="AO8" s="4">
        <v>176</v>
      </c>
      <c r="AP8" s="4">
        <v>343</v>
      </c>
      <c r="AQ8" s="4">
        <v>386</v>
      </c>
      <c r="AR8" s="4">
        <v>314</v>
      </c>
      <c r="AS8" s="4">
        <v>331</v>
      </c>
      <c r="AT8" s="4">
        <v>651</v>
      </c>
      <c r="AU8" s="4">
        <v>145</v>
      </c>
      <c r="AV8" s="4">
        <v>308</v>
      </c>
      <c r="AW8" s="4">
        <v>375</v>
      </c>
      <c r="AX8" s="4">
        <v>288</v>
      </c>
      <c r="AY8" s="4">
        <v>320</v>
      </c>
      <c r="AZ8" s="4" t="s">
        <v>197</v>
      </c>
      <c r="BA8" s="4" t="s">
        <v>78</v>
      </c>
      <c r="BB8" s="4">
        <v>60301</v>
      </c>
      <c r="BC8" s="4">
        <v>625</v>
      </c>
      <c r="BD8" s="4">
        <v>863</v>
      </c>
      <c r="BE8" s="4">
        <v>956</v>
      </c>
      <c r="BF8" s="4">
        <v>956</v>
      </c>
      <c r="BG8" s="4"/>
      <c r="BH8" s="4"/>
      <c r="BI8" s="4"/>
      <c r="BJ8" s="4"/>
      <c r="BK8" s="4" t="s">
        <v>78</v>
      </c>
      <c r="BL8" s="4">
        <v>911</v>
      </c>
      <c r="BM8" s="4"/>
      <c r="BN8" s="4">
        <v>830</v>
      </c>
      <c r="BO8" s="4" t="s">
        <v>81</v>
      </c>
      <c r="BP8" s="4" t="s">
        <v>81</v>
      </c>
      <c r="BQ8" s="4">
        <v>215</v>
      </c>
      <c r="BR8" s="4" t="s">
        <v>90</v>
      </c>
      <c r="BS8" s="4">
        <v>214</v>
      </c>
      <c r="BT8" s="4">
        <v>214</v>
      </c>
      <c r="BU8" s="4" t="s">
        <v>82</v>
      </c>
      <c r="BV8" s="4">
        <v>100502</v>
      </c>
      <c r="BW8" s="4">
        <v>274</v>
      </c>
      <c r="BX8" s="4" t="s">
        <v>107</v>
      </c>
      <c r="BY8" s="4">
        <v>110301</v>
      </c>
      <c r="BZ8" s="6">
        <v>208</v>
      </c>
      <c r="CA8" s="6"/>
      <c r="CB8" s="6"/>
      <c r="CC8" s="4" t="s">
        <v>84</v>
      </c>
      <c r="CD8" s="7" t="s">
        <v>239</v>
      </c>
      <c r="CE8" s="7" t="s">
        <v>240</v>
      </c>
      <c r="CF8" s="7" t="s">
        <v>241</v>
      </c>
      <c r="CG8" s="7" t="s">
        <v>242</v>
      </c>
      <c r="CH8" s="7" t="s">
        <v>243</v>
      </c>
      <c r="CI8" s="7" t="s">
        <v>244</v>
      </c>
      <c r="CJ8" s="7" t="s">
        <v>245</v>
      </c>
      <c r="CK8" s="7" t="s">
        <v>246</v>
      </c>
      <c r="CL8" s="7" t="s">
        <v>247</v>
      </c>
      <c r="CM8" s="7" t="s">
        <v>248</v>
      </c>
      <c r="CN8" s="7" t="s">
        <v>249</v>
      </c>
      <c r="CO8" s="7" t="s">
        <v>250</v>
      </c>
      <c r="CP8" s="4"/>
      <c r="CQ8" s="7"/>
      <c r="CR8" s="4"/>
      <c r="CS8" s="7"/>
      <c r="CT8" s="4"/>
      <c r="CU8" s="4"/>
      <c r="CV8" s="4"/>
      <c r="CW8" s="4"/>
      <c r="CX8" s="4"/>
    </row>
    <row r="9" spans="1:102" ht="13.5">
      <c r="A9" s="1">
        <v>7</v>
      </c>
      <c r="B9" s="11">
        <v>41</v>
      </c>
      <c r="C9" s="312">
        <v>4</v>
      </c>
      <c r="D9" s="4" t="s">
        <v>93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 t="s">
        <v>80</v>
      </c>
      <c r="K9" s="4" t="s">
        <v>80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4" t="s">
        <v>80</v>
      </c>
      <c r="R9" s="4" t="s">
        <v>80</v>
      </c>
      <c r="S9" s="4" t="s">
        <v>80</v>
      </c>
      <c r="T9" s="4" t="s">
        <v>80</v>
      </c>
      <c r="U9" s="4" t="s">
        <v>80</v>
      </c>
      <c r="V9" s="4" t="s">
        <v>80</v>
      </c>
      <c r="W9" s="4" t="s">
        <v>80</v>
      </c>
      <c r="X9" s="5" t="s">
        <v>80</v>
      </c>
      <c r="Y9" s="8" t="s">
        <v>80</v>
      </c>
      <c r="Z9" s="9" t="s">
        <v>80</v>
      </c>
      <c r="AA9" s="8" t="s">
        <v>80</v>
      </c>
      <c r="AB9" s="8" t="s">
        <v>80</v>
      </c>
      <c r="AC9" s="5" t="s">
        <v>80</v>
      </c>
      <c r="AD9" s="4" t="s">
        <v>80</v>
      </c>
      <c r="AE9" s="4" t="s">
        <v>80</v>
      </c>
      <c r="AF9" s="4" t="s">
        <v>80</v>
      </c>
      <c r="AG9" s="4" t="s">
        <v>80</v>
      </c>
      <c r="AH9" s="5" t="s">
        <v>80</v>
      </c>
      <c r="AI9" s="4" t="s">
        <v>80</v>
      </c>
      <c r="AJ9" s="4" t="s">
        <v>80</v>
      </c>
      <c r="AK9" s="4" t="s">
        <v>80</v>
      </c>
      <c r="AL9" s="4" t="s">
        <v>80</v>
      </c>
      <c r="AM9" s="4" t="s">
        <v>80</v>
      </c>
      <c r="AN9" s="4" t="s">
        <v>80</v>
      </c>
      <c r="AO9" s="4" t="s">
        <v>80</v>
      </c>
      <c r="AP9" s="4" t="s">
        <v>80</v>
      </c>
      <c r="AQ9" s="4" t="s">
        <v>80</v>
      </c>
      <c r="AR9" s="4" t="s">
        <v>80</v>
      </c>
      <c r="AS9" s="4" t="s">
        <v>80</v>
      </c>
      <c r="AT9" s="4" t="s">
        <v>80</v>
      </c>
      <c r="AU9" s="4" t="s">
        <v>80</v>
      </c>
      <c r="AV9" s="4" t="s">
        <v>80</v>
      </c>
      <c r="AW9" s="4" t="s">
        <v>80</v>
      </c>
      <c r="AX9" s="4" t="s">
        <v>80</v>
      </c>
      <c r="AY9" s="4" t="s">
        <v>80</v>
      </c>
      <c r="AZ9" s="4" t="s">
        <v>80</v>
      </c>
      <c r="BA9" s="4" t="s">
        <v>80</v>
      </c>
      <c r="BB9" s="4" t="s">
        <v>80</v>
      </c>
      <c r="BC9" s="4" t="s">
        <v>80</v>
      </c>
      <c r="BD9" s="4" t="s">
        <v>80</v>
      </c>
      <c r="BE9" s="4" t="s">
        <v>80</v>
      </c>
      <c r="BF9" s="4" t="s">
        <v>80</v>
      </c>
      <c r="BG9" s="4" t="s">
        <v>80</v>
      </c>
      <c r="BH9" s="4" t="s">
        <v>80</v>
      </c>
      <c r="BI9" s="4" t="s">
        <v>80</v>
      </c>
      <c r="BJ9" s="4" t="s">
        <v>80</v>
      </c>
      <c r="BK9" s="4" t="s">
        <v>80</v>
      </c>
      <c r="BL9" s="4" t="s">
        <v>80</v>
      </c>
      <c r="BM9" s="4" t="s">
        <v>80</v>
      </c>
      <c r="BN9" s="4" t="s">
        <v>80</v>
      </c>
      <c r="BO9" s="4" t="s">
        <v>80</v>
      </c>
      <c r="BP9" s="4" t="s">
        <v>80</v>
      </c>
      <c r="BQ9" s="4" t="s">
        <v>80</v>
      </c>
      <c r="BR9" s="4" t="s">
        <v>80</v>
      </c>
      <c r="BS9" s="4" t="s">
        <v>80</v>
      </c>
      <c r="BT9" s="4" t="s">
        <v>80</v>
      </c>
      <c r="BU9" s="4" t="s">
        <v>80</v>
      </c>
      <c r="BV9" s="4" t="s">
        <v>80</v>
      </c>
      <c r="BW9" s="4" t="s">
        <v>80</v>
      </c>
      <c r="BX9" s="4" t="s">
        <v>80</v>
      </c>
      <c r="BY9" s="4" t="s">
        <v>80</v>
      </c>
      <c r="BZ9" s="6" t="s">
        <v>80</v>
      </c>
      <c r="CA9" s="6"/>
      <c r="CB9" s="6"/>
      <c r="CC9" s="4" t="s">
        <v>94</v>
      </c>
      <c r="CD9" s="7" t="s">
        <v>250</v>
      </c>
      <c r="CE9" s="7"/>
      <c r="CF9" s="7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</row>
    <row r="10" spans="1:102" ht="13.5">
      <c r="A10" s="1">
        <v>8</v>
      </c>
      <c r="B10" s="11">
        <v>110</v>
      </c>
      <c r="C10" s="7">
        <v>11</v>
      </c>
      <c r="D10" s="4" t="s">
        <v>96</v>
      </c>
      <c r="E10" s="4" t="s">
        <v>87</v>
      </c>
      <c r="F10" s="5">
        <v>10111</v>
      </c>
      <c r="G10" s="4">
        <v>345</v>
      </c>
      <c r="H10" s="4">
        <v>401</v>
      </c>
      <c r="I10" s="4">
        <v>405</v>
      </c>
      <c r="J10" s="4">
        <v>332</v>
      </c>
      <c r="K10" s="4">
        <v>651</v>
      </c>
      <c r="L10" s="4">
        <v>651</v>
      </c>
      <c r="M10" s="4" t="s">
        <v>87</v>
      </c>
      <c r="N10" s="4">
        <v>345</v>
      </c>
      <c r="O10" s="4">
        <v>401</v>
      </c>
      <c r="P10" s="4">
        <v>405</v>
      </c>
      <c r="Q10" s="4">
        <v>332</v>
      </c>
      <c r="R10" s="4">
        <v>651</v>
      </c>
      <c r="S10" s="4">
        <v>651</v>
      </c>
      <c r="T10" s="4" t="s">
        <v>87</v>
      </c>
      <c r="U10" s="4" t="s">
        <v>87</v>
      </c>
      <c r="V10" s="4">
        <v>158</v>
      </c>
      <c r="W10" s="4" t="s">
        <v>78</v>
      </c>
      <c r="X10" s="5">
        <v>30301</v>
      </c>
      <c r="Y10" s="8">
        <v>543</v>
      </c>
      <c r="Z10" s="9">
        <v>819</v>
      </c>
      <c r="AA10" s="8">
        <v>300</v>
      </c>
      <c r="AB10" s="8">
        <v>411</v>
      </c>
      <c r="AC10" s="5"/>
      <c r="AD10" s="4">
        <v>819</v>
      </c>
      <c r="AE10" s="4">
        <v>351</v>
      </c>
      <c r="AF10" s="4">
        <v>296</v>
      </c>
      <c r="AG10" s="4" t="s">
        <v>79</v>
      </c>
      <c r="AH10" s="5">
        <v>40402</v>
      </c>
      <c r="AI10" s="4">
        <v>462</v>
      </c>
      <c r="AJ10" s="4" t="s">
        <v>180</v>
      </c>
      <c r="AK10" s="4" t="s">
        <v>80</v>
      </c>
      <c r="AL10" s="4">
        <v>449</v>
      </c>
      <c r="AM10" s="4" t="s">
        <v>78</v>
      </c>
      <c r="AN10" s="4">
        <v>50101</v>
      </c>
      <c r="AO10" s="4">
        <v>176</v>
      </c>
      <c r="AP10" s="4">
        <v>343</v>
      </c>
      <c r="AQ10" s="4">
        <v>386</v>
      </c>
      <c r="AR10" s="4">
        <v>314</v>
      </c>
      <c r="AS10" s="4">
        <v>331</v>
      </c>
      <c r="AT10" s="4">
        <v>651</v>
      </c>
      <c r="AU10" s="4">
        <v>145</v>
      </c>
      <c r="AV10" s="4">
        <v>308</v>
      </c>
      <c r="AW10" s="4">
        <v>375</v>
      </c>
      <c r="AX10" s="4">
        <v>288</v>
      </c>
      <c r="AY10" s="4">
        <v>320</v>
      </c>
      <c r="AZ10" s="4" t="s">
        <v>197</v>
      </c>
      <c r="BA10" s="4" t="s">
        <v>78</v>
      </c>
      <c r="BB10" s="4">
        <v>60301</v>
      </c>
      <c r="BC10" s="4">
        <v>625</v>
      </c>
      <c r="BD10" s="4">
        <v>863</v>
      </c>
      <c r="BE10" s="4">
        <v>956</v>
      </c>
      <c r="BF10" s="4">
        <v>956</v>
      </c>
      <c r="BG10" s="4"/>
      <c r="BH10" s="4"/>
      <c r="BI10" s="4"/>
      <c r="BJ10" s="4"/>
      <c r="BK10" s="4" t="s">
        <v>78</v>
      </c>
      <c r="BL10" s="4">
        <v>911</v>
      </c>
      <c r="BM10" s="4"/>
      <c r="BN10" s="4">
        <v>830</v>
      </c>
      <c r="BO10" s="4" t="s">
        <v>81</v>
      </c>
      <c r="BP10" s="4" t="s">
        <v>81</v>
      </c>
      <c r="BQ10" s="4">
        <v>215</v>
      </c>
      <c r="BR10" s="4" t="s">
        <v>82</v>
      </c>
      <c r="BS10" s="4">
        <v>214</v>
      </c>
      <c r="BT10" s="4">
        <v>214</v>
      </c>
      <c r="BU10" s="4" t="s">
        <v>78</v>
      </c>
      <c r="BV10" s="4">
        <v>100501</v>
      </c>
      <c r="BW10" s="4">
        <v>274</v>
      </c>
      <c r="BX10" s="4" t="s">
        <v>83</v>
      </c>
      <c r="BY10" s="4">
        <v>110304</v>
      </c>
      <c r="BZ10" s="6">
        <v>208</v>
      </c>
      <c r="CA10" s="6"/>
      <c r="CB10" s="6"/>
      <c r="CC10" s="7" t="s">
        <v>95</v>
      </c>
      <c r="CD10" s="7" t="s">
        <v>251</v>
      </c>
      <c r="CE10" s="7" t="s">
        <v>252</v>
      </c>
      <c r="CF10" s="7" t="s">
        <v>253</v>
      </c>
      <c r="CG10" s="7" t="s">
        <v>254</v>
      </c>
      <c r="CH10" s="7" t="s">
        <v>255</v>
      </c>
      <c r="CI10" s="7" t="s">
        <v>256</v>
      </c>
      <c r="CJ10" s="7" t="s">
        <v>257</v>
      </c>
      <c r="CK10" s="7" t="s">
        <v>258</v>
      </c>
      <c r="CL10" s="7" t="s">
        <v>259</v>
      </c>
      <c r="CM10" s="7" t="s">
        <v>260</v>
      </c>
      <c r="CN10" s="7" t="s">
        <v>261</v>
      </c>
      <c r="CO10" s="7" t="s">
        <v>262</v>
      </c>
      <c r="CP10" s="7" t="s">
        <v>263</v>
      </c>
      <c r="CQ10" s="4"/>
      <c r="CR10" s="4"/>
      <c r="CS10" s="4"/>
      <c r="CT10" s="4"/>
      <c r="CU10" s="4"/>
      <c r="CV10" s="4"/>
      <c r="CW10" s="4"/>
      <c r="CX10" s="4"/>
    </row>
    <row r="11" spans="1:102" ht="13.5">
      <c r="A11" s="1">
        <v>9</v>
      </c>
      <c r="B11" s="11">
        <v>150</v>
      </c>
      <c r="C11" s="7">
        <v>15</v>
      </c>
      <c r="D11" s="4" t="s">
        <v>85</v>
      </c>
      <c r="E11" s="4" t="s">
        <v>107</v>
      </c>
      <c r="F11" s="5">
        <v>10103</v>
      </c>
      <c r="G11" s="4">
        <v>309</v>
      </c>
      <c r="H11" s="4">
        <v>398</v>
      </c>
      <c r="I11" s="4">
        <v>382</v>
      </c>
      <c r="J11" s="4">
        <v>296</v>
      </c>
      <c r="K11" s="4">
        <v>651</v>
      </c>
      <c r="L11" s="4">
        <v>651</v>
      </c>
      <c r="M11" s="4" t="s">
        <v>107</v>
      </c>
      <c r="N11" s="4">
        <v>309</v>
      </c>
      <c r="O11" s="4">
        <v>398</v>
      </c>
      <c r="P11" s="4">
        <v>382</v>
      </c>
      <c r="Q11" s="4">
        <v>296</v>
      </c>
      <c r="R11" s="4">
        <v>651</v>
      </c>
      <c r="S11" s="4">
        <v>651</v>
      </c>
      <c r="T11" s="4" t="s">
        <v>87</v>
      </c>
      <c r="U11" s="4" t="s">
        <v>87</v>
      </c>
      <c r="V11" s="4">
        <v>158</v>
      </c>
      <c r="W11" s="4" t="s">
        <v>78</v>
      </c>
      <c r="X11" s="5">
        <v>30301</v>
      </c>
      <c r="Y11" s="8">
        <v>543</v>
      </c>
      <c r="Z11" s="9">
        <v>819</v>
      </c>
      <c r="AA11" s="8">
        <v>300</v>
      </c>
      <c r="AB11" s="8">
        <v>411</v>
      </c>
      <c r="AC11" s="5"/>
      <c r="AD11" s="4">
        <v>819</v>
      </c>
      <c r="AE11" s="4">
        <v>351</v>
      </c>
      <c r="AF11" s="4">
        <v>296</v>
      </c>
      <c r="AG11" s="4" t="s">
        <v>79</v>
      </c>
      <c r="AH11" s="5">
        <v>40402</v>
      </c>
      <c r="AI11" s="4">
        <v>462</v>
      </c>
      <c r="AJ11" s="4" t="s">
        <v>180</v>
      </c>
      <c r="AK11" s="4" t="s">
        <v>80</v>
      </c>
      <c r="AL11" s="4">
        <v>449</v>
      </c>
      <c r="AM11" s="4" t="s">
        <v>78</v>
      </c>
      <c r="AN11" s="4">
        <v>50101</v>
      </c>
      <c r="AO11" s="4">
        <v>176</v>
      </c>
      <c r="AP11" s="4">
        <v>343</v>
      </c>
      <c r="AQ11" s="4">
        <v>386</v>
      </c>
      <c r="AR11" s="4">
        <v>314</v>
      </c>
      <c r="AS11" s="4">
        <v>331</v>
      </c>
      <c r="AT11" s="4">
        <v>651</v>
      </c>
      <c r="AU11" s="4">
        <v>145</v>
      </c>
      <c r="AV11" s="4">
        <v>308</v>
      </c>
      <c r="AW11" s="4">
        <v>375</v>
      </c>
      <c r="AX11" s="4">
        <v>288</v>
      </c>
      <c r="AY11" s="4">
        <v>320</v>
      </c>
      <c r="AZ11" s="4" t="s">
        <v>197</v>
      </c>
      <c r="BA11" s="4" t="s">
        <v>78</v>
      </c>
      <c r="BB11" s="4">
        <v>60301</v>
      </c>
      <c r="BC11" s="4">
        <v>625</v>
      </c>
      <c r="BD11" s="4">
        <v>863</v>
      </c>
      <c r="BE11" s="4">
        <v>956</v>
      </c>
      <c r="BF11" s="4">
        <v>956</v>
      </c>
      <c r="BG11" s="4"/>
      <c r="BH11" s="4"/>
      <c r="BI11" s="4"/>
      <c r="BJ11" s="4"/>
      <c r="BK11" s="4" t="s">
        <v>78</v>
      </c>
      <c r="BL11" s="4">
        <v>911</v>
      </c>
      <c r="BM11" s="4"/>
      <c r="BN11" s="4">
        <v>830</v>
      </c>
      <c r="BO11" s="4" t="s">
        <v>97</v>
      </c>
      <c r="BP11" s="4" t="s">
        <v>97</v>
      </c>
      <c r="BQ11" s="4">
        <v>215</v>
      </c>
      <c r="BR11" s="7" t="s">
        <v>90</v>
      </c>
      <c r="BS11" s="4">
        <v>214</v>
      </c>
      <c r="BT11" s="4">
        <v>214</v>
      </c>
      <c r="BU11" s="4" t="s">
        <v>107</v>
      </c>
      <c r="BV11" s="4">
        <v>100502</v>
      </c>
      <c r="BW11" s="4">
        <v>274</v>
      </c>
      <c r="BX11" s="4" t="s">
        <v>78</v>
      </c>
      <c r="BY11" s="4">
        <v>110301</v>
      </c>
      <c r="BZ11" s="6">
        <v>208</v>
      </c>
      <c r="CA11" s="6"/>
      <c r="CB11" s="6"/>
      <c r="CC11" s="7" t="s">
        <v>98</v>
      </c>
      <c r="CD11" s="7" t="s">
        <v>264</v>
      </c>
      <c r="CE11" s="7" t="s">
        <v>265</v>
      </c>
      <c r="CF11" s="7" t="s">
        <v>266</v>
      </c>
      <c r="CG11" s="7" t="s">
        <v>267</v>
      </c>
      <c r="CH11" s="7" t="s">
        <v>268</v>
      </c>
      <c r="CI11" s="7" t="s">
        <v>269</v>
      </c>
      <c r="CJ11" s="7" t="s">
        <v>270</v>
      </c>
      <c r="CK11" s="7" t="s">
        <v>271</v>
      </c>
      <c r="CL11" s="7" t="s">
        <v>272</v>
      </c>
      <c r="CM11" s="7" t="s">
        <v>273</v>
      </c>
      <c r="CN11" s="7" t="s">
        <v>274</v>
      </c>
      <c r="CO11" s="7" t="s">
        <v>275</v>
      </c>
      <c r="CP11" s="7" t="s">
        <v>276</v>
      </c>
      <c r="CQ11" s="7" t="s">
        <v>277</v>
      </c>
      <c r="CR11" s="7" t="s">
        <v>278</v>
      </c>
      <c r="CS11" s="7" t="s">
        <v>279</v>
      </c>
      <c r="CT11" s="7" t="s">
        <v>280</v>
      </c>
      <c r="CU11" s="7" t="s">
        <v>281</v>
      </c>
      <c r="CW11" s="7"/>
      <c r="CX11" s="7"/>
    </row>
    <row r="12" spans="1:102" ht="13.5">
      <c r="A12" s="1">
        <v>10</v>
      </c>
      <c r="B12" s="11">
        <v>190</v>
      </c>
      <c r="C12" s="7">
        <v>19</v>
      </c>
      <c r="D12" s="4" t="s">
        <v>99</v>
      </c>
      <c r="E12" s="4" t="s">
        <v>78</v>
      </c>
      <c r="F12" s="5">
        <v>10103</v>
      </c>
      <c r="G12" s="4">
        <v>309</v>
      </c>
      <c r="H12" s="4">
        <v>398</v>
      </c>
      <c r="I12" s="4">
        <v>382</v>
      </c>
      <c r="J12" s="4">
        <v>296</v>
      </c>
      <c r="K12" s="4">
        <v>651</v>
      </c>
      <c r="L12" s="4">
        <v>651</v>
      </c>
      <c r="M12" s="4" t="s">
        <v>78</v>
      </c>
      <c r="N12" s="4">
        <v>309</v>
      </c>
      <c r="O12" s="4">
        <v>398</v>
      </c>
      <c r="P12" s="4">
        <v>382</v>
      </c>
      <c r="Q12" s="4">
        <v>296</v>
      </c>
      <c r="R12" s="4">
        <v>651</v>
      </c>
      <c r="S12" s="4">
        <v>651</v>
      </c>
      <c r="T12" s="4" t="s">
        <v>78</v>
      </c>
      <c r="U12" s="4" t="s">
        <v>78</v>
      </c>
      <c r="V12" s="4">
        <v>158</v>
      </c>
      <c r="W12" s="4" t="s">
        <v>78</v>
      </c>
      <c r="X12" s="5">
        <v>30301</v>
      </c>
      <c r="Y12" s="8">
        <v>543</v>
      </c>
      <c r="Z12" s="9">
        <v>819</v>
      </c>
      <c r="AA12" s="8">
        <v>300</v>
      </c>
      <c r="AB12" s="8">
        <v>411</v>
      </c>
      <c r="AC12" s="5"/>
      <c r="AD12" s="4">
        <v>819</v>
      </c>
      <c r="AE12" s="4">
        <v>351</v>
      </c>
      <c r="AF12" s="4">
        <v>296</v>
      </c>
      <c r="AG12" s="4" t="s">
        <v>79</v>
      </c>
      <c r="AH12" s="5">
        <v>40402</v>
      </c>
      <c r="AI12" s="4">
        <v>462</v>
      </c>
      <c r="AJ12" s="4" t="s">
        <v>180</v>
      </c>
      <c r="AK12" s="4" t="s">
        <v>80</v>
      </c>
      <c r="AL12" s="4">
        <v>449</v>
      </c>
      <c r="AM12" s="4" t="s">
        <v>78</v>
      </c>
      <c r="AN12" s="4">
        <v>50101</v>
      </c>
      <c r="AO12" s="4">
        <v>176</v>
      </c>
      <c r="AP12" s="4">
        <v>343</v>
      </c>
      <c r="AQ12" s="4">
        <v>386</v>
      </c>
      <c r="AR12" s="4">
        <v>314</v>
      </c>
      <c r="AS12" s="4">
        <v>331</v>
      </c>
      <c r="AT12" s="4">
        <v>651</v>
      </c>
      <c r="AU12" s="4">
        <v>145</v>
      </c>
      <c r="AV12" s="4">
        <v>308</v>
      </c>
      <c r="AW12" s="4">
        <v>375</v>
      </c>
      <c r="AX12" s="4">
        <v>288</v>
      </c>
      <c r="AY12" s="4">
        <v>320</v>
      </c>
      <c r="AZ12" s="4" t="s">
        <v>197</v>
      </c>
      <c r="BA12" s="4" t="s">
        <v>78</v>
      </c>
      <c r="BB12" s="4">
        <v>60301</v>
      </c>
      <c r="BC12" s="4">
        <v>625</v>
      </c>
      <c r="BD12" s="4">
        <v>863</v>
      </c>
      <c r="BE12" s="4">
        <v>956</v>
      </c>
      <c r="BF12" s="4">
        <v>956</v>
      </c>
      <c r="BG12" s="4"/>
      <c r="BH12" s="4"/>
      <c r="BI12" s="4"/>
      <c r="BJ12" s="4"/>
      <c r="BK12" s="4" t="s">
        <v>78</v>
      </c>
      <c r="BL12" s="4">
        <v>911</v>
      </c>
      <c r="BM12" s="4"/>
      <c r="BN12" s="4">
        <v>830</v>
      </c>
      <c r="BO12" s="4" t="s">
        <v>81</v>
      </c>
      <c r="BP12" s="4" t="s">
        <v>81</v>
      </c>
      <c r="BQ12" s="4">
        <v>215</v>
      </c>
      <c r="BR12" s="4" t="s">
        <v>90</v>
      </c>
      <c r="BS12" s="4">
        <v>214</v>
      </c>
      <c r="BT12" s="4">
        <v>214</v>
      </c>
      <c r="BU12" s="4" t="s">
        <v>82</v>
      </c>
      <c r="BV12" s="4">
        <v>100502</v>
      </c>
      <c r="BW12" s="4">
        <v>274</v>
      </c>
      <c r="BX12" s="4" t="s">
        <v>107</v>
      </c>
      <c r="BY12" s="4">
        <v>110301</v>
      </c>
      <c r="BZ12" s="6">
        <v>208</v>
      </c>
      <c r="CA12" s="6"/>
      <c r="CB12" s="6"/>
      <c r="CC12" s="4" t="s">
        <v>84</v>
      </c>
      <c r="CD12" s="4" t="s">
        <v>282</v>
      </c>
      <c r="CE12" s="4" t="s">
        <v>283</v>
      </c>
      <c r="CF12" s="7" t="s">
        <v>284</v>
      </c>
      <c r="CG12" s="7" t="s">
        <v>285</v>
      </c>
      <c r="CH12" s="7" t="s">
        <v>286</v>
      </c>
      <c r="CI12" s="7" t="s">
        <v>287</v>
      </c>
      <c r="CJ12" s="4" t="s">
        <v>181</v>
      </c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</row>
    <row r="13" spans="1:102" ht="13.5">
      <c r="A13" s="1">
        <v>11</v>
      </c>
      <c r="B13" s="11">
        <v>200</v>
      </c>
      <c r="C13" s="7">
        <v>20</v>
      </c>
      <c r="D13" s="4" t="s">
        <v>100</v>
      </c>
      <c r="E13" s="4" t="s">
        <v>78</v>
      </c>
      <c r="F13" s="5">
        <v>10103</v>
      </c>
      <c r="G13" s="4">
        <v>309</v>
      </c>
      <c r="H13" s="4">
        <v>398</v>
      </c>
      <c r="I13" s="4">
        <v>382</v>
      </c>
      <c r="J13" s="4">
        <v>296</v>
      </c>
      <c r="K13" s="4">
        <v>651</v>
      </c>
      <c r="L13" s="4">
        <v>651</v>
      </c>
      <c r="M13" s="4" t="s">
        <v>78</v>
      </c>
      <c r="N13" s="4">
        <v>309</v>
      </c>
      <c r="O13" s="4">
        <v>398</v>
      </c>
      <c r="P13" s="4">
        <v>382</v>
      </c>
      <c r="Q13" s="4">
        <v>296</v>
      </c>
      <c r="R13" s="4">
        <v>651</v>
      </c>
      <c r="S13" s="4">
        <v>651</v>
      </c>
      <c r="T13" s="4" t="s">
        <v>78</v>
      </c>
      <c r="U13" s="4" t="s">
        <v>78</v>
      </c>
      <c r="V13" s="4">
        <v>158</v>
      </c>
      <c r="W13" s="4" t="s">
        <v>78</v>
      </c>
      <c r="X13" s="5">
        <v>30301</v>
      </c>
      <c r="Y13" s="8">
        <v>543</v>
      </c>
      <c r="Z13" s="9">
        <v>819</v>
      </c>
      <c r="AA13" s="8">
        <v>300</v>
      </c>
      <c r="AB13" s="8">
        <v>411</v>
      </c>
      <c r="AC13" s="5"/>
      <c r="AD13" s="4">
        <v>819</v>
      </c>
      <c r="AE13" s="4">
        <v>351</v>
      </c>
      <c r="AF13" s="4">
        <v>296</v>
      </c>
      <c r="AG13" s="4" t="s">
        <v>79</v>
      </c>
      <c r="AH13" s="5">
        <v>40402</v>
      </c>
      <c r="AI13" s="4">
        <v>462</v>
      </c>
      <c r="AJ13" s="4" t="s">
        <v>180</v>
      </c>
      <c r="AK13" s="4" t="s">
        <v>80</v>
      </c>
      <c r="AL13" s="4">
        <v>449</v>
      </c>
      <c r="AM13" s="4" t="s">
        <v>78</v>
      </c>
      <c r="AN13" s="4">
        <v>50101</v>
      </c>
      <c r="AO13" s="4">
        <v>176</v>
      </c>
      <c r="AP13" s="4">
        <v>343</v>
      </c>
      <c r="AQ13" s="4">
        <v>386</v>
      </c>
      <c r="AR13" s="4">
        <v>314</v>
      </c>
      <c r="AS13" s="4">
        <v>331</v>
      </c>
      <c r="AT13" s="4">
        <v>651</v>
      </c>
      <c r="AU13" s="4">
        <v>145</v>
      </c>
      <c r="AV13" s="4">
        <v>308</v>
      </c>
      <c r="AW13" s="4">
        <v>375</v>
      </c>
      <c r="AX13" s="4">
        <v>288</v>
      </c>
      <c r="AY13" s="4">
        <v>320</v>
      </c>
      <c r="AZ13" s="4" t="s">
        <v>197</v>
      </c>
      <c r="BA13" s="4" t="s">
        <v>78</v>
      </c>
      <c r="BB13" s="4">
        <v>60301</v>
      </c>
      <c r="BC13" s="4">
        <v>625</v>
      </c>
      <c r="BD13" s="4">
        <v>863</v>
      </c>
      <c r="BE13" s="4">
        <v>956</v>
      </c>
      <c r="BF13" s="4">
        <v>956</v>
      </c>
      <c r="BG13" s="4"/>
      <c r="BH13" s="4"/>
      <c r="BI13" s="4"/>
      <c r="BJ13" s="4"/>
      <c r="BK13" s="4" t="s">
        <v>78</v>
      </c>
      <c r="BL13" s="4">
        <v>911</v>
      </c>
      <c r="BM13" s="4"/>
      <c r="BN13" s="4">
        <v>830</v>
      </c>
      <c r="BO13" s="4" t="s">
        <v>81</v>
      </c>
      <c r="BP13" s="4" t="s">
        <v>81</v>
      </c>
      <c r="BQ13" s="4">
        <v>215</v>
      </c>
      <c r="BR13" s="4" t="s">
        <v>90</v>
      </c>
      <c r="BS13" s="4">
        <v>214</v>
      </c>
      <c r="BT13" s="4">
        <v>214</v>
      </c>
      <c r="BU13" s="4" t="s">
        <v>82</v>
      </c>
      <c r="BV13" s="4">
        <v>100502</v>
      </c>
      <c r="BW13" s="4">
        <v>274</v>
      </c>
      <c r="BX13" s="4" t="s">
        <v>107</v>
      </c>
      <c r="BY13" s="4">
        <v>110301</v>
      </c>
      <c r="BZ13" s="6">
        <v>208</v>
      </c>
      <c r="CA13" s="6"/>
      <c r="CB13" s="6"/>
      <c r="CC13" s="4" t="s">
        <v>84</v>
      </c>
      <c r="CD13" s="7" t="s">
        <v>288</v>
      </c>
      <c r="CE13" s="7" t="s">
        <v>289</v>
      </c>
      <c r="CF13" s="7" t="s">
        <v>290</v>
      </c>
      <c r="CG13" s="7" t="s">
        <v>291</v>
      </c>
      <c r="CH13" s="7" t="s">
        <v>292</v>
      </c>
      <c r="CI13" s="7" t="s">
        <v>293</v>
      </c>
      <c r="CJ13" s="7" t="s">
        <v>294</v>
      </c>
      <c r="CK13" s="7" t="s">
        <v>295</v>
      </c>
      <c r="CL13" s="4" t="s">
        <v>296</v>
      </c>
      <c r="CM13" s="4" t="s">
        <v>297</v>
      </c>
      <c r="CN13" s="4" t="s">
        <v>298</v>
      </c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1:102" ht="13.5">
      <c r="A14" s="1">
        <v>12</v>
      </c>
      <c r="B14" s="11">
        <v>210</v>
      </c>
      <c r="C14" s="4">
        <v>21</v>
      </c>
      <c r="D14" s="4" t="s">
        <v>101</v>
      </c>
      <c r="E14" s="4" t="s">
        <v>78</v>
      </c>
      <c r="F14" s="5">
        <v>10103</v>
      </c>
      <c r="G14" s="4">
        <v>309</v>
      </c>
      <c r="H14" s="4">
        <v>398</v>
      </c>
      <c r="I14" s="4">
        <v>382</v>
      </c>
      <c r="J14" s="4">
        <v>296</v>
      </c>
      <c r="K14" s="4">
        <v>651</v>
      </c>
      <c r="L14" s="4">
        <v>651</v>
      </c>
      <c r="M14" s="4" t="s">
        <v>78</v>
      </c>
      <c r="N14" s="4">
        <v>309</v>
      </c>
      <c r="O14" s="4">
        <v>398</v>
      </c>
      <c r="P14" s="4">
        <v>382</v>
      </c>
      <c r="Q14" s="4">
        <v>296</v>
      </c>
      <c r="R14" s="4">
        <v>651</v>
      </c>
      <c r="S14" s="4">
        <v>651</v>
      </c>
      <c r="T14" s="4" t="s">
        <v>78</v>
      </c>
      <c r="U14" s="4" t="s">
        <v>78</v>
      </c>
      <c r="V14" s="4">
        <v>158</v>
      </c>
      <c r="W14" s="4" t="s">
        <v>78</v>
      </c>
      <c r="X14" s="5">
        <v>30301</v>
      </c>
      <c r="Y14" s="8">
        <v>543</v>
      </c>
      <c r="Z14" s="9">
        <v>819</v>
      </c>
      <c r="AA14" s="8">
        <v>300</v>
      </c>
      <c r="AB14" s="8">
        <v>411</v>
      </c>
      <c r="AC14" s="5"/>
      <c r="AD14" s="4">
        <v>819</v>
      </c>
      <c r="AE14" s="4">
        <v>351</v>
      </c>
      <c r="AF14" s="4">
        <v>296</v>
      </c>
      <c r="AG14" s="4" t="s">
        <v>79</v>
      </c>
      <c r="AH14" s="5">
        <v>40402</v>
      </c>
      <c r="AI14" s="4">
        <v>462</v>
      </c>
      <c r="AJ14" s="4" t="s">
        <v>180</v>
      </c>
      <c r="AK14" s="4" t="s">
        <v>80</v>
      </c>
      <c r="AL14" s="4">
        <v>449</v>
      </c>
      <c r="AM14" s="4" t="s">
        <v>78</v>
      </c>
      <c r="AN14" s="4">
        <v>50101</v>
      </c>
      <c r="AO14" s="4">
        <v>176</v>
      </c>
      <c r="AP14" s="4">
        <v>343</v>
      </c>
      <c r="AQ14" s="4">
        <v>386</v>
      </c>
      <c r="AR14" s="4">
        <v>314</v>
      </c>
      <c r="AS14" s="4">
        <v>331</v>
      </c>
      <c r="AT14" s="4">
        <v>651</v>
      </c>
      <c r="AU14" s="4">
        <v>145</v>
      </c>
      <c r="AV14" s="4">
        <v>308</v>
      </c>
      <c r="AW14" s="4">
        <v>375</v>
      </c>
      <c r="AX14" s="4">
        <v>288</v>
      </c>
      <c r="AY14" s="4">
        <v>320</v>
      </c>
      <c r="AZ14" s="4" t="s">
        <v>197</v>
      </c>
      <c r="BA14" s="4" t="s">
        <v>78</v>
      </c>
      <c r="BB14" s="4">
        <v>60301</v>
      </c>
      <c r="BC14" s="4">
        <v>625</v>
      </c>
      <c r="BD14" s="4">
        <v>863</v>
      </c>
      <c r="BE14" s="4">
        <v>956</v>
      </c>
      <c r="BF14" s="4">
        <v>956</v>
      </c>
      <c r="BG14" s="4"/>
      <c r="BH14" s="4"/>
      <c r="BI14" s="4"/>
      <c r="BJ14" s="4"/>
      <c r="BK14" s="4" t="s">
        <v>78</v>
      </c>
      <c r="BL14" s="4">
        <v>911</v>
      </c>
      <c r="BM14" s="4"/>
      <c r="BN14" s="4">
        <v>830</v>
      </c>
      <c r="BO14" s="4" t="s">
        <v>81</v>
      </c>
      <c r="BP14" s="4" t="s">
        <v>81</v>
      </c>
      <c r="BQ14" s="4">
        <v>215</v>
      </c>
      <c r="BR14" s="4" t="s">
        <v>90</v>
      </c>
      <c r="BS14" s="4">
        <v>214</v>
      </c>
      <c r="BT14" s="4">
        <v>214</v>
      </c>
      <c r="BU14" s="4" t="s">
        <v>82</v>
      </c>
      <c r="BV14" s="4">
        <v>100502</v>
      </c>
      <c r="BW14" s="4">
        <v>274</v>
      </c>
      <c r="BX14" s="4" t="s">
        <v>107</v>
      </c>
      <c r="BY14" s="4">
        <v>110301</v>
      </c>
      <c r="BZ14" s="6">
        <v>208</v>
      </c>
      <c r="CA14" s="6"/>
      <c r="CB14" s="6"/>
      <c r="CC14" s="4" t="s">
        <v>84</v>
      </c>
      <c r="CD14" s="7" t="s">
        <v>299</v>
      </c>
      <c r="CE14" s="7" t="s">
        <v>300</v>
      </c>
      <c r="CF14" s="7" t="s">
        <v>301</v>
      </c>
      <c r="CG14" s="7" t="s">
        <v>302</v>
      </c>
      <c r="CH14" s="7" t="s">
        <v>303</v>
      </c>
      <c r="CI14" s="7" t="s">
        <v>304</v>
      </c>
      <c r="CJ14" s="7"/>
      <c r="CK14" s="7"/>
      <c r="CL14" s="7"/>
      <c r="CM14" s="7"/>
      <c r="CN14" s="7"/>
      <c r="CO14" s="7"/>
      <c r="CP14" s="7"/>
      <c r="CQ14" s="7"/>
      <c r="CR14" s="4"/>
      <c r="CS14" s="7"/>
      <c r="CT14" s="4"/>
      <c r="CU14" s="4"/>
      <c r="CV14" s="4"/>
      <c r="CW14" s="4"/>
      <c r="CX14" s="4"/>
    </row>
    <row r="15" spans="1:102" ht="13.5">
      <c r="A15" s="1">
        <v>13</v>
      </c>
      <c r="B15" s="11">
        <v>220</v>
      </c>
      <c r="C15" s="312">
        <v>22</v>
      </c>
      <c r="D15" s="4" t="s">
        <v>102</v>
      </c>
      <c r="E15" s="4" t="s">
        <v>78</v>
      </c>
      <c r="F15" s="5">
        <v>10103</v>
      </c>
      <c r="G15" s="4">
        <v>309</v>
      </c>
      <c r="H15" s="4">
        <v>398</v>
      </c>
      <c r="I15" s="4">
        <v>382</v>
      </c>
      <c r="J15" s="4">
        <v>296</v>
      </c>
      <c r="K15" s="4">
        <v>651</v>
      </c>
      <c r="L15" s="4">
        <v>651</v>
      </c>
      <c r="M15" s="4" t="s">
        <v>78</v>
      </c>
      <c r="N15" s="4">
        <v>309</v>
      </c>
      <c r="O15" s="4">
        <v>398</v>
      </c>
      <c r="P15" s="4">
        <v>382</v>
      </c>
      <c r="Q15" s="4">
        <v>296</v>
      </c>
      <c r="R15" s="4">
        <v>651</v>
      </c>
      <c r="S15" s="4">
        <v>651</v>
      </c>
      <c r="T15" s="4" t="s">
        <v>78</v>
      </c>
      <c r="U15" s="4" t="s">
        <v>78</v>
      </c>
      <c r="V15" s="4">
        <v>158</v>
      </c>
      <c r="W15" s="4" t="s">
        <v>78</v>
      </c>
      <c r="X15" s="5">
        <v>30301</v>
      </c>
      <c r="Y15" s="8">
        <v>543</v>
      </c>
      <c r="Z15" s="9">
        <v>819</v>
      </c>
      <c r="AA15" s="8">
        <v>300</v>
      </c>
      <c r="AB15" s="8">
        <v>411</v>
      </c>
      <c r="AC15" s="5"/>
      <c r="AD15" s="4">
        <v>819</v>
      </c>
      <c r="AE15" s="4">
        <v>351</v>
      </c>
      <c r="AF15" s="4">
        <v>296</v>
      </c>
      <c r="AG15" s="4" t="s">
        <v>79</v>
      </c>
      <c r="AH15" s="5">
        <v>40402</v>
      </c>
      <c r="AI15" s="4">
        <v>462</v>
      </c>
      <c r="AJ15" s="4" t="s">
        <v>180</v>
      </c>
      <c r="AK15" s="4" t="s">
        <v>80</v>
      </c>
      <c r="AL15" s="4">
        <v>449</v>
      </c>
      <c r="AM15" s="4" t="s">
        <v>78</v>
      </c>
      <c r="AN15" s="4">
        <v>50101</v>
      </c>
      <c r="AO15" s="4">
        <v>176</v>
      </c>
      <c r="AP15" s="4">
        <v>343</v>
      </c>
      <c r="AQ15" s="4">
        <v>386</v>
      </c>
      <c r="AR15" s="4">
        <v>314</v>
      </c>
      <c r="AS15" s="4">
        <v>331</v>
      </c>
      <c r="AT15" s="4">
        <v>651</v>
      </c>
      <c r="AU15" s="4">
        <v>145</v>
      </c>
      <c r="AV15" s="4">
        <v>308</v>
      </c>
      <c r="AW15" s="4">
        <v>375</v>
      </c>
      <c r="AX15" s="4">
        <v>288</v>
      </c>
      <c r="AY15" s="4">
        <v>320</v>
      </c>
      <c r="AZ15" s="4" t="s">
        <v>197</v>
      </c>
      <c r="BA15" s="4" t="s">
        <v>78</v>
      </c>
      <c r="BB15" s="4">
        <v>60301</v>
      </c>
      <c r="BC15" s="4">
        <v>625</v>
      </c>
      <c r="BD15" s="4">
        <v>863</v>
      </c>
      <c r="BE15" s="4">
        <v>956</v>
      </c>
      <c r="BF15" s="4">
        <v>956</v>
      </c>
      <c r="BG15" s="4"/>
      <c r="BH15" s="4"/>
      <c r="BI15" s="4"/>
      <c r="BJ15" s="4"/>
      <c r="BK15" s="4" t="s">
        <v>78</v>
      </c>
      <c r="BL15" s="4">
        <v>911</v>
      </c>
      <c r="BM15" s="4"/>
      <c r="BN15" s="4">
        <v>830</v>
      </c>
      <c r="BO15" s="4" t="s">
        <v>81</v>
      </c>
      <c r="BP15" s="4" t="s">
        <v>81</v>
      </c>
      <c r="BQ15" s="4">
        <v>215</v>
      </c>
      <c r="BR15" s="4" t="s">
        <v>90</v>
      </c>
      <c r="BS15" s="4">
        <v>214</v>
      </c>
      <c r="BT15" s="4">
        <v>214</v>
      </c>
      <c r="BU15" s="4" t="s">
        <v>82</v>
      </c>
      <c r="BV15" s="4">
        <v>100502</v>
      </c>
      <c r="BW15" s="4">
        <v>274</v>
      </c>
      <c r="BX15" s="4" t="s">
        <v>107</v>
      </c>
      <c r="BY15" s="4">
        <v>110301</v>
      </c>
      <c r="BZ15" s="6">
        <v>208</v>
      </c>
      <c r="CA15" s="6"/>
      <c r="CB15" s="6"/>
      <c r="CC15" s="4" t="s">
        <v>84</v>
      </c>
      <c r="CD15" s="7" t="s">
        <v>305</v>
      </c>
      <c r="CE15" s="7" t="s">
        <v>306</v>
      </c>
      <c r="CF15" s="7" t="s">
        <v>307</v>
      </c>
      <c r="CG15" s="7" t="s">
        <v>308</v>
      </c>
      <c r="CH15" s="7" t="s">
        <v>242</v>
      </c>
      <c r="CI15" s="4" t="s">
        <v>309</v>
      </c>
      <c r="CJ15" s="4" t="s">
        <v>310</v>
      </c>
      <c r="CK15" s="4" t="s">
        <v>311</v>
      </c>
      <c r="CL15" s="4" t="s">
        <v>312</v>
      </c>
      <c r="CM15" s="4" t="s">
        <v>313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</row>
    <row r="16" spans="1:102" ht="13.5">
      <c r="A16" s="1">
        <v>14</v>
      </c>
      <c r="B16" s="11">
        <v>221</v>
      </c>
      <c r="C16" s="312">
        <v>22</v>
      </c>
      <c r="D16" s="4" t="s">
        <v>102</v>
      </c>
      <c r="E16" s="4" t="s">
        <v>87</v>
      </c>
      <c r="F16" s="5">
        <v>10111</v>
      </c>
      <c r="G16" s="4">
        <v>345</v>
      </c>
      <c r="H16" s="4">
        <v>401</v>
      </c>
      <c r="I16" s="4">
        <v>405</v>
      </c>
      <c r="J16" s="4">
        <v>332</v>
      </c>
      <c r="K16" s="4">
        <v>651</v>
      </c>
      <c r="L16" s="4">
        <v>651</v>
      </c>
      <c r="M16" s="4" t="s">
        <v>87</v>
      </c>
      <c r="N16" s="4">
        <v>345</v>
      </c>
      <c r="O16" s="4">
        <v>401</v>
      </c>
      <c r="P16" s="4">
        <v>405</v>
      </c>
      <c r="Q16" s="4">
        <v>332</v>
      </c>
      <c r="R16" s="4">
        <v>651</v>
      </c>
      <c r="S16" s="4">
        <v>651</v>
      </c>
      <c r="T16" s="4" t="s">
        <v>87</v>
      </c>
      <c r="U16" s="4" t="s">
        <v>87</v>
      </c>
      <c r="V16" s="4">
        <v>158</v>
      </c>
      <c r="W16" s="4" t="s">
        <v>80</v>
      </c>
      <c r="X16" s="5">
        <v>30301</v>
      </c>
      <c r="Y16" s="8" t="s">
        <v>80</v>
      </c>
      <c r="Z16" s="9" t="s">
        <v>80</v>
      </c>
      <c r="AA16" s="8" t="s">
        <v>80</v>
      </c>
      <c r="AB16" s="8" t="s">
        <v>80</v>
      </c>
      <c r="AC16" s="5"/>
      <c r="AD16" s="4" t="s">
        <v>80</v>
      </c>
      <c r="AE16" s="4" t="s">
        <v>80</v>
      </c>
      <c r="AF16" s="4" t="s">
        <v>80</v>
      </c>
      <c r="AG16" s="4" t="s">
        <v>192</v>
      </c>
      <c r="AH16" s="5">
        <v>40402</v>
      </c>
      <c r="AI16" s="4">
        <v>462</v>
      </c>
      <c r="AJ16" s="4" t="s">
        <v>80</v>
      </c>
      <c r="AK16" s="4" t="s">
        <v>80</v>
      </c>
      <c r="AL16" s="4" t="s">
        <v>80</v>
      </c>
      <c r="AM16" s="4" t="s">
        <v>80</v>
      </c>
      <c r="AN16" s="4">
        <v>50101</v>
      </c>
      <c r="AO16" s="4" t="s">
        <v>80</v>
      </c>
      <c r="AP16" s="4" t="s">
        <v>80</v>
      </c>
      <c r="AQ16" s="4" t="s">
        <v>80</v>
      </c>
      <c r="AR16" s="4" t="s">
        <v>80</v>
      </c>
      <c r="AS16" s="4" t="s">
        <v>80</v>
      </c>
      <c r="AT16" s="4" t="s">
        <v>80</v>
      </c>
      <c r="AU16" s="4" t="s">
        <v>80</v>
      </c>
      <c r="AV16" s="4" t="s">
        <v>80</v>
      </c>
      <c r="AW16" s="4" t="s">
        <v>80</v>
      </c>
      <c r="AX16" s="4" t="s">
        <v>80</v>
      </c>
      <c r="AY16" s="4" t="s">
        <v>80</v>
      </c>
      <c r="AZ16" s="4" t="s">
        <v>80</v>
      </c>
      <c r="BA16" s="4" t="s">
        <v>80</v>
      </c>
      <c r="BB16" s="4">
        <v>60301</v>
      </c>
      <c r="BC16" s="4" t="s">
        <v>80</v>
      </c>
      <c r="BD16" s="4" t="s">
        <v>80</v>
      </c>
      <c r="BE16" s="4" t="s">
        <v>80</v>
      </c>
      <c r="BF16" s="4" t="s">
        <v>80</v>
      </c>
      <c r="BG16" s="4"/>
      <c r="BH16" s="4" t="s">
        <v>80</v>
      </c>
      <c r="BI16" s="4" t="s">
        <v>80</v>
      </c>
      <c r="BJ16" s="4" t="s">
        <v>80</v>
      </c>
      <c r="BK16" s="4" t="s">
        <v>80</v>
      </c>
      <c r="BL16" s="4" t="s">
        <v>80</v>
      </c>
      <c r="BM16" s="4"/>
      <c r="BN16" s="4" t="s">
        <v>80</v>
      </c>
      <c r="BO16" s="4" t="s">
        <v>80</v>
      </c>
      <c r="BP16" s="4" t="s">
        <v>80</v>
      </c>
      <c r="BQ16" s="4" t="s">
        <v>80</v>
      </c>
      <c r="BR16" s="4" t="s">
        <v>90</v>
      </c>
      <c r="BS16" s="4">
        <v>214</v>
      </c>
      <c r="BT16" s="4">
        <v>214</v>
      </c>
      <c r="BU16" s="4" t="s">
        <v>78</v>
      </c>
      <c r="BV16" s="4">
        <v>100501</v>
      </c>
      <c r="BW16" s="4">
        <v>274</v>
      </c>
      <c r="BX16" s="4" t="s">
        <v>78</v>
      </c>
      <c r="BY16" s="4">
        <v>110301</v>
      </c>
      <c r="BZ16" s="6">
        <v>208</v>
      </c>
      <c r="CA16" s="6"/>
      <c r="CB16" s="6"/>
      <c r="CC16" s="4" t="s">
        <v>178</v>
      </c>
      <c r="CD16" s="7" t="s">
        <v>311</v>
      </c>
      <c r="CE16" s="7" t="s">
        <v>312</v>
      </c>
      <c r="CF16" s="7" t="s">
        <v>313</v>
      </c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4"/>
      <c r="CV16" s="4"/>
      <c r="CW16" s="4"/>
      <c r="CX16" s="4"/>
    </row>
    <row r="17" spans="1:102" ht="13.5">
      <c r="A17" s="1">
        <v>15</v>
      </c>
      <c r="B17" s="11">
        <v>250</v>
      </c>
      <c r="C17" s="312">
        <v>25</v>
      </c>
      <c r="D17" s="4" t="s">
        <v>103</v>
      </c>
      <c r="E17" s="4" t="s">
        <v>78</v>
      </c>
      <c r="F17" s="5">
        <v>10103</v>
      </c>
      <c r="G17" s="4">
        <v>309</v>
      </c>
      <c r="H17" s="4">
        <v>398</v>
      </c>
      <c r="I17" s="4">
        <v>382</v>
      </c>
      <c r="J17" s="4">
        <v>296</v>
      </c>
      <c r="K17" s="4">
        <v>651</v>
      </c>
      <c r="L17" s="4">
        <v>651</v>
      </c>
      <c r="M17" s="4" t="s">
        <v>78</v>
      </c>
      <c r="N17" s="4">
        <v>309</v>
      </c>
      <c r="O17" s="4">
        <v>398</v>
      </c>
      <c r="P17" s="4">
        <v>382</v>
      </c>
      <c r="Q17" s="4">
        <v>296</v>
      </c>
      <c r="R17" s="4">
        <v>651</v>
      </c>
      <c r="S17" s="4">
        <v>651</v>
      </c>
      <c r="T17" s="4" t="s">
        <v>78</v>
      </c>
      <c r="U17" s="4" t="s">
        <v>78</v>
      </c>
      <c r="V17" s="4">
        <v>158</v>
      </c>
      <c r="W17" s="4" t="s">
        <v>78</v>
      </c>
      <c r="X17" s="5">
        <v>30301</v>
      </c>
      <c r="Y17" s="8">
        <v>543</v>
      </c>
      <c r="Z17" s="9">
        <v>819</v>
      </c>
      <c r="AA17" s="8">
        <v>300</v>
      </c>
      <c r="AB17" s="8">
        <v>411</v>
      </c>
      <c r="AC17" s="5"/>
      <c r="AD17" s="4">
        <v>819</v>
      </c>
      <c r="AE17" s="4">
        <v>351</v>
      </c>
      <c r="AF17" s="4">
        <v>296</v>
      </c>
      <c r="AG17" s="4" t="s">
        <v>79</v>
      </c>
      <c r="AH17" s="5">
        <v>40402</v>
      </c>
      <c r="AI17" s="4">
        <v>462</v>
      </c>
      <c r="AJ17" s="4" t="s">
        <v>180</v>
      </c>
      <c r="AK17" s="4" t="s">
        <v>80</v>
      </c>
      <c r="AL17" s="4">
        <v>449</v>
      </c>
      <c r="AM17" s="4" t="s">
        <v>78</v>
      </c>
      <c r="AN17" s="4">
        <v>50101</v>
      </c>
      <c r="AO17" s="4">
        <v>176</v>
      </c>
      <c r="AP17" s="4">
        <v>343</v>
      </c>
      <c r="AQ17" s="4">
        <v>386</v>
      </c>
      <c r="AR17" s="4">
        <v>314</v>
      </c>
      <c r="AS17" s="4">
        <v>331</v>
      </c>
      <c r="AT17" s="4">
        <v>651</v>
      </c>
      <c r="AU17" s="4">
        <v>145</v>
      </c>
      <c r="AV17" s="4">
        <v>308</v>
      </c>
      <c r="AW17" s="4">
        <v>375</v>
      </c>
      <c r="AX17" s="4">
        <v>288</v>
      </c>
      <c r="AY17" s="4">
        <v>320</v>
      </c>
      <c r="AZ17" s="4" t="s">
        <v>197</v>
      </c>
      <c r="BA17" s="4" t="s">
        <v>78</v>
      </c>
      <c r="BB17" s="4">
        <v>60301</v>
      </c>
      <c r="BC17" s="4">
        <v>625</v>
      </c>
      <c r="BD17" s="4">
        <v>863</v>
      </c>
      <c r="BE17" s="4">
        <v>956</v>
      </c>
      <c r="BF17" s="4">
        <v>956</v>
      </c>
      <c r="BG17" s="4"/>
      <c r="BH17" s="4"/>
      <c r="BI17" s="4"/>
      <c r="BJ17" s="4"/>
      <c r="BK17" s="4" t="s">
        <v>78</v>
      </c>
      <c r="BL17" s="4">
        <v>911</v>
      </c>
      <c r="BM17" s="4"/>
      <c r="BN17" s="4">
        <v>830</v>
      </c>
      <c r="BO17" s="4" t="s">
        <v>81</v>
      </c>
      <c r="BP17" s="4" t="s">
        <v>81</v>
      </c>
      <c r="BQ17" s="4">
        <v>215</v>
      </c>
      <c r="BR17" s="4" t="s">
        <v>90</v>
      </c>
      <c r="BS17" s="4">
        <v>214</v>
      </c>
      <c r="BT17" s="4">
        <v>214</v>
      </c>
      <c r="BU17" s="4" t="s">
        <v>82</v>
      </c>
      <c r="BV17" s="4">
        <v>100502</v>
      </c>
      <c r="BW17" s="4">
        <v>274</v>
      </c>
      <c r="BX17" s="4" t="s">
        <v>107</v>
      </c>
      <c r="BY17" s="4">
        <v>110301</v>
      </c>
      <c r="BZ17" s="6">
        <v>208</v>
      </c>
      <c r="CA17" s="6"/>
      <c r="CB17" s="6"/>
      <c r="CC17" s="7" t="s">
        <v>84</v>
      </c>
      <c r="CD17" s="7" t="s">
        <v>314</v>
      </c>
      <c r="CE17" s="7" t="s">
        <v>315</v>
      </c>
      <c r="CF17" s="7" t="s">
        <v>316</v>
      </c>
      <c r="CG17" s="7" t="s">
        <v>317</v>
      </c>
      <c r="CH17" s="4" t="s">
        <v>318</v>
      </c>
      <c r="CI17" s="4" t="s">
        <v>319</v>
      </c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</row>
    <row r="18" spans="1:102" ht="13.5">
      <c r="A18" s="1">
        <v>16</v>
      </c>
      <c r="B18" s="11">
        <v>260</v>
      </c>
      <c r="C18" s="4">
        <v>26</v>
      </c>
      <c r="D18" s="4" t="s">
        <v>104</v>
      </c>
      <c r="E18" s="4" t="s">
        <v>78</v>
      </c>
      <c r="F18" s="5">
        <v>10103</v>
      </c>
      <c r="G18" s="4">
        <v>309</v>
      </c>
      <c r="H18" s="4">
        <v>398</v>
      </c>
      <c r="I18" s="4">
        <v>382</v>
      </c>
      <c r="J18" s="4">
        <v>296</v>
      </c>
      <c r="K18" s="4">
        <v>651</v>
      </c>
      <c r="L18" s="4">
        <v>651</v>
      </c>
      <c r="M18" s="4" t="s">
        <v>78</v>
      </c>
      <c r="N18" s="4">
        <v>309</v>
      </c>
      <c r="O18" s="4">
        <v>398</v>
      </c>
      <c r="P18" s="4">
        <v>382</v>
      </c>
      <c r="Q18" s="4">
        <v>296</v>
      </c>
      <c r="R18" s="4">
        <v>651</v>
      </c>
      <c r="S18" s="4">
        <v>651</v>
      </c>
      <c r="T18" s="4" t="s">
        <v>78</v>
      </c>
      <c r="U18" s="4" t="s">
        <v>78</v>
      </c>
      <c r="V18" s="4">
        <v>158</v>
      </c>
      <c r="W18" s="4" t="s">
        <v>78</v>
      </c>
      <c r="X18" s="5">
        <v>30301</v>
      </c>
      <c r="Y18" s="8">
        <v>543</v>
      </c>
      <c r="Z18" s="9">
        <v>819</v>
      </c>
      <c r="AA18" s="8">
        <v>300</v>
      </c>
      <c r="AB18" s="8">
        <v>411</v>
      </c>
      <c r="AC18" s="5"/>
      <c r="AD18" s="4">
        <v>819</v>
      </c>
      <c r="AE18" s="4">
        <v>351</v>
      </c>
      <c r="AF18" s="4">
        <v>296</v>
      </c>
      <c r="AG18" s="4" t="s">
        <v>79</v>
      </c>
      <c r="AH18" s="5">
        <v>40402</v>
      </c>
      <c r="AI18" s="4">
        <v>462</v>
      </c>
      <c r="AJ18" s="4" t="s">
        <v>180</v>
      </c>
      <c r="AK18" s="4" t="s">
        <v>80</v>
      </c>
      <c r="AL18" s="4">
        <v>449</v>
      </c>
      <c r="AM18" s="4" t="s">
        <v>78</v>
      </c>
      <c r="AN18" s="4">
        <v>50101</v>
      </c>
      <c r="AO18" s="4">
        <v>176</v>
      </c>
      <c r="AP18" s="4">
        <v>343</v>
      </c>
      <c r="AQ18" s="4">
        <v>386</v>
      </c>
      <c r="AR18" s="4">
        <v>314</v>
      </c>
      <c r="AS18" s="4">
        <v>331</v>
      </c>
      <c r="AT18" s="4">
        <v>651</v>
      </c>
      <c r="AU18" s="4">
        <v>145</v>
      </c>
      <c r="AV18" s="4">
        <v>308</v>
      </c>
      <c r="AW18" s="4">
        <v>375</v>
      </c>
      <c r="AX18" s="4">
        <v>288</v>
      </c>
      <c r="AY18" s="4">
        <v>320</v>
      </c>
      <c r="AZ18" s="4" t="s">
        <v>197</v>
      </c>
      <c r="BA18" s="4" t="s">
        <v>78</v>
      </c>
      <c r="BB18" s="4">
        <v>60301</v>
      </c>
      <c r="BC18" s="4">
        <v>625</v>
      </c>
      <c r="BD18" s="4">
        <v>863</v>
      </c>
      <c r="BE18" s="4">
        <v>956</v>
      </c>
      <c r="BF18" s="4">
        <v>956</v>
      </c>
      <c r="BG18" s="4"/>
      <c r="BH18" s="4"/>
      <c r="BI18" s="4"/>
      <c r="BJ18" s="4"/>
      <c r="BK18" s="4" t="s">
        <v>78</v>
      </c>
      <c r="BL18" s="4">
        <v>911</v>
      </c>
      <c r="BM18" s="4"/>
      <c r="BN18" s="4">
        <v>830</v>
      </c>
      <c r="BO18" s="4" t="s">
        <v>81</v>
      </c>
      <c r="BP18" s="4" t="s">
        <v>81</v>
      </c>
      <c r="BQ18" s="4">
        <v>215</v>
      </c>
      <c r="BR18" s="4" t="s">
        <v>90</v>
      </c>
      <c r="BS18" s="4">
        <v>214</v>
      </c>
      <c r="BT18" s="4">
        <v>214</v>
      </c>
      <c r="BU18" s="4" t="s">
        <v>82</v>
      </c>
      <c r="BV18" s="4">
        <v>100502</v>
      </c>
      <c r="BW18" s="4">
        <v>274</v>
      </c>
      <c r="BX18" s="4" t="s">
        <v>107</v>
      </c>
      <c r="BY18" s="4">
        <v>110301</v>
      </c>
      <c r="BZ18" s="6">
        <v>208</v>
      </c>
      <c r="CA18" s="6"/>
      <c r="CB18" s="6"/>
      <c r="CC18" s="4" t="s">
        <v>84</v>
      </c>
      <c r="CD18" s="7" t="s">
        <v>320</v>
      </c>
      <c r="CE18" s="7" t="s">
        <v>321</v>
      </c>
      <c r="CF18" s="7" t="s">
        <v>322</v>
      </c>
      <c r="CG18" s="7" t="s">
        <v>323</v>
      </c>
      <c r="CH18" s="7" t="s">
        <v>324</v>
      </c>
      <c r="CI18" s="7" t="s">
        <v>325</v>
      </c>
      <c r="CJ18" s="4" t="s">
        <v>326</v>
      </c>
      <c r="CK18" s="4" t="s">
        <v>327</v>
      </c>
      <c r="CL18" s="7" t="s">
        <v>337</v>
      </c>
      <c r="CM18" s="7" t="s">
        <v>338</v>
      </c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</row>
    <row r="19" spans="1:102" ht="13.5">
      <c r="A19" s="1">
        <v>17</v>
      </c>
      <c r="B19" s="11">
        <v>270</v>
      </c>
      <c r="C19" s="7">
        <v>27</v>
      </c>
      <c r="D19" s="4" t="s">
        <v>105</v>
      </c>
      <c r="E19" s="4" t="s">
        <v>78</v>
      </c>
      <c r="F19" s="5">
        <v>10103</v>
      </c>
      <c r="G19" s="4">
        <v>309</v>
      </c>
      <c r="H19" s="4">
        <v>398</v>
      </c>
      <c r="I19" s="4">
        <v>382</v>
      </c>
      <c r="J19" s="4">
        <v>296</v>
      </c>
      <c r="K19" s="4">
        <v>651</v>
      </c>
      <c r="L19" s="4">
        <v>651</v>
      </c>
      <c r="M19" s="4" t="s">
        <v>78</v>
      </c>
      <c r="N19" s="4">
        <v>309</v>
      </c>
      <c r="O19" s="4">
        <v>398</v>
      </c>
      <c r="P19" s="4">
        <v>382</v>
      </c>
      <c r="Q19" s="4">
        <v>296</v>
      </c>
      <c r="R19" s="4">
        <v>651</v>
      </c>
      <c r="S19" s="4">
        <v>651</v>
      </c>
      <c r="T19" s="4" t="s">
        <v>78</v>
      </c>
      <c r="U19" s="4" t="s">
        <v>78</v>
      </c>
      <c r="V19" s="4">
        <v>158</v>
      </c>
      <c r="W19" s="4" t="s">
        <v>78</v>
      </c>
      <c r="X19" s="5">
        <v>30301</v>
      </c>
      <c r="Y19" s="8">
        <v>543</v>
      </c>
      <c r="Z19" s="9">
        <v>819</v>
      </c>
      <c r="AA19" s="8">
        <v>300</v>
      </c>
      <c r="AB19" s="8">
        <v>411</v>
      </c>
      <c r="AC19" s="5"/>
      <c r="AD19" s="4">
        <v>819</v>
      </c>
      <c r="AE19" s="4">
        <v>351</v>
      </c>
      <c r="AF19" s="4">
        <v>296</v>
      </c>
      <c r="AG19" s="4" t="s">
        <v>79</v>
      </c>
      <c r="AH19" s="5">
        <v>40402</v>
      </c>
      <c r="AI19" s="4">
        <v>462</v>
      </c>
      <c r="AJ19" s="4" t="s">
        <v>180</v>
      </c>
      <c r="AK19" s="4" t="s">
        <v>80</v>
      </c>
      <c r="AL19" s="4">
        <v>449</v>
      </c>
      <c r="AM19" s="4" t="s">
        <v>78</v>
      </c>
      <c r="AN19" s="4">
        <v>50101</v>
      </c>
      <c r="AO19" s="4">
        <v>176</v>
      </c>
      <c r="AP19" s="4">
        <v>343</v>
      </c>
      <c r="AQ19" s="4">
        <v>386</v>
      </c>
      <c r="AR19" s="4">
        <v>314</v>
      </c>
      <c r="AS19" s="4">
        <v>331</v>
      </c>
      <c r="AT19" s="4">
        <v>651</v>
      </c>
      <c r="AU19" s="4">
        <v>145</v>
      </c>
      <c r="AV19" s="4">
        <v>308</v>
      </c>
      <c r="AW19" s="4">
        <v>375</v>
      </c>
      <c r="AX19" s="4">
        <v>288</v>
      </c>
      <c r="AY19" s="4">
        <v>320</v>
      </c>
      <c r="AZ19" s="4" t="s">
        <v>197</v>
      </c>
      <c r="BA19" s="4" t="s">
        <v>78</v>
      </c>
      <c r="BB19" s="4">
        <v>60301</v>
      </c>
      <c r="BC19" s="4">
        <v>625</v>
      </c>
      <c r="BD19" s="4">
        <v>863</v>
      </c>
      <c r="BE19" s="4">
        <v>956</v>
      </c>
      <c r="BF19" s="4">
        <v>956</v>
      </c>
      <c r="BG19" s="4"/>
      <c r="BH19" s="4"/>
      <c r="BI19" s="4"/>
      <c r="BJ19" s="4"/>
      <c r="BK19" s="4" t="s">
        <v>78</v>
      </c>
      <c r="BL19" s="4">
        <v>911</v>
      </c>
      <c r="BM19" s="4"/>
      <c r="BN19" s="4">
        <v>830</v>
      </c>
      <c r="BO19" s="4" t="s">
        <v>81</v>
      </c>
      <c r="BP19" s="4" t="s">
        <v>81</v>
      </c>
      <c r="BQ19" s="4">
        <v>215</v>
      </c>
      <c r="BR19" s="4" t="s">
        <v>90</v>
      </c>
      <c r="BS19" s="4">
        <v>214</v>
      </c>
      <c r="BT19" s="4">
        <v>214</v>
      </c>
      <c r="BU19" s="4" t="s">
        <v>82</v>
      </c>
      <c r="BV19" s="4">
        <v>100502</v>
      </c>
      <c r="BW19" s="4">
        <v>274</v>
      </c>
      <c r="BX19" s="4" t="s">
        <v>107</v>
      </c>
      <c r="BY19" s="4">
        <v>110301</v>
      </c>
      <c r="BZ19" s="6">
        <v>208</v>
      </c>
      <c r="CA19" s="6"/>
      <c r="CB19" s="6"/>
      <c r="CC19" s="4" t="s">
        <v>84</v>
      </c>
      <c r="CD19" s="7" t="s">
        <v>328</v>
      </c>
      <c r="CE19" s="7" t="s">
        <v>329</v>
      </c>
      <c r="CF19" s="7" t="s">
        <v>330</v>
      </c>
      <c r="CG19" s="7" t="s">
        <v>331</v>
      </c>
      <c r="CH19" s="7" t="s">
        <v>332</v>
      </c>
      <c r="CI19" s="7" t="s">
        <v>333</v>
      </c>
      <c r="CJ19" s="7" t="s">
        <v>334</v>
      </c>
      <c r="CK19" s="7" t="s">
        <v>335</v>
      </c>
      <c r="CL19" s="7" t="s">
        <v>336</v>
      </c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1:102" ht="13.5">
      <c r="A20" s="1">
        <v>19</v>
      </c>
      <c r="B20" s="11">
        <v>300</v>
      </c>
      <c r="C20" s="312">
        <v>30</v>
      </c>
      <c r="D20" s="4" t="s">
        <v>106</v>
      </c>
      <c r="E20" s="4" t="s">
        <v>87</v>
      </c>
      <c r="F20" s="5">
        <v>10111</v>
      </c>
      <c r="G20" s="4">
        <v>345</v>
      </c>
      <c r="H20" s="4">
        <v>401</v>
      </c>
      <c r="I20" s="4">
        <v>405</v>
      </c>
      <c r="J20" s="4">
        <v>332</v>
      </c>
      <c r="K20" s="4">
        <v>651</v>
      </c>
      <c r="L20" s="4">
        <v>651</v>
      </c>
      <c r="M20" s="4" t="s">
        <v>87</v>
      </c>
      <c r="N20" s="4">
        <v>345</v>
      </c>
      <c r="O20" s="4">
        <v>401</v>
      </c>
      <c r="P20" s="4">
        <v>405</v>
      </c>
      <c r="Q20" s="4">
        <v>332</v>
      </c>
      <c r="R20" s="4">
        <v>651</v>
      </c>
      <c r="S20" s="4">
        <v>651</v>
      </c>
      <c r="T20" s="4" t="s">
        <v>87</v>
      </c>
      <c r="U20" s="4" t="s">
        <v>87</v>
      </c>
      <c r="V20" s="4">
        <v>158</v>
      </c>
      <c r="W20" s="4" t="s">
        <v>78</v>
      </c>
      <c r="X20" s="5">
        <v>30301</v>
      </c>
      <c r="Y20" s="8">
        <v>543</v>
      </c>
      <c r="Z20" s="9">
        <v>819</v>
      </c>
      <c r="AA20" s="8">
        <v>300</v>
      </c>
      <c r="AB20" s="8">
        <v>411</v>
      </c>
      <c r="AC20" s="5"/>
      <c r="AD20" s="4">
        <v>819</v>
      </c>
      <c r="AE20" s="4">
        <v>351</v>
      </c>
      <c r="AF20" s="4">
        <v>296</v>
      </c>
      <c r="AG20" s="4" t="s">
        <v>79</v>
      </c>
      <c r="AH20" s="5">
        <v>40402</v>
      </c>
      <c r="AI20" s="4">
        <v>462</v>
      </c>
      <c r="AJ20" s="4" t="s">
        <v>180</v>
      </c>
      <c r="AK20" s="4" t="s">
        <v>80</v>
      </c>
      <c r="AL20" s="4">
        <v>449</v>
      </c>
      <c r="AM20" s="4" t="s">
        <v>78</v>
      </c>
      <c r="AN20" s="4">
        <v>50101</v>
      </c>
      <c r="AO20" s="4">
        <v>176</v>
      </c>
      <c r="AP20" s="4">
        <v>343</v>
      </c>
      <c r="AQ20" s="4">
        <v>386</v>
      </c>
      <c r="AR20" s="4">
        <v>314</v>
      </c>
      <c r="AS20" s="4">
        <v>331</v>
      </c>
      <c r="AT20" s="4">
        <v>651</v>
      </c>
      <c r="AU20" s="4">
        <v>145</v>
      </c>
      <c r="AV20" s="4">
        <v>308</v>
      </c>
      <c r="AW20" s="4">
        <v>375</v>
      </c>
      <c r="AX20" s="4">
        <v>288</v>
      </c>
      <c r="AY20" s="4">
        <v>320</v>
      </c>
      <c r="AZ20" s="4" t="s">
        <v>197</v>
      </c>
      <c r="BA20" s="4" t="s">
        <v>78</v>
      </c>
      <c r="BB20" s="4">
        <v>60301</v>
      </c>
      <c r="BC20" s="4">
        <v>625</v>
      </c>
      <c r="BD20" s="4">
        <v>863</v>
      </c>
      <c r="BE20" s="4">
        <v>956</v>
      </c>
      <c r="BF20" s="4">
        <v>956</v>
      </c>
      <c r="BG20" s="4"/>
      <c r="BH20" s="4"/>
      <c r="BI20" s="4"/>
      <c r="BJ20" s="4"/>
      <c r="BK20" s="4" t="s">
        <v>78</v>
      </c>
      <c r="BL20" s="4">
        <v>911</v>
      </c>
      <c r="BM20" s="4"/>
      <c r="BN20" s="4">
        <v>830</v>
      </c>
      <c r="BO20" s="4" t="s">
        <v>81</v>
      </c>
      <c r="BP20" s="4" t="s">
        <v>81</v>
      </c>
      <c r="BQ20" s="4">
        <v>215</v>
      </c>
      <c r="BR20" s="4" t="s">
        <v>82</v>
      </c>
      <c r="BS20" s="4">
        <v>214</v>
      </c>
      <c r="BT20" s="4">
        <v>214</v>
      </c>
      <c r="BU20" s="4" t="s">
        <v>78</v>
      </c>
      <c r="BV20" s="4">
        <v>100501</v>
      </c>
      <c r="BW20" s="4">
        <v>274</v>
      </c>
      <c r="BX20" s="4" t="s">
        <v>83</v>
      </c>
      <c r="BY20" s="4">
        <v>110304</v>
      </c>
      <c r="BZ20" s="6">
        <v>208</v>
      </c>
      <c r="CA20" s="6"/>
      <c r="CB20" s="6"/>
      <c r="CC20" s="4" t="s">
        <v>95</v>
      </c>
      <c r="CD20" s="7" t="s">
        <v>339</v>
      </c>
      <c r="CE20" s="7" t="s">
        <v>340</v>
      </c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ht="13.5">
      <c r="A21" s="1">
        <v>20</v>
      </c>
      <c r="B21" s="11">
        <v>310</v>
      </c>
      <c r="C21" s="312">
        <v>31</v>
      </c>
      <c r="D21" s="4" t="s">
        <v>10</v>
      </c>
      <c r="E21" s="4" t="s">
        <v>87</v>
      </c>
      <c r="F21" s="5">
        <v>10111</v>
      </c>
      <c r="G21" s="4">
        <v>345</v>
      </c>
      <c r="H21" s="4">
        <v>401</v>
      </c>
      <c r="I21" s="4">
        <v>405</v>
      </c>
      <c r="J21" s="4">
        <v>332</v>
      </c>
      <c r="K21" s="4">
        <v>651</v>
      </c>
      <c r="L21" s="4">
        <v>651</v>
      </c>
      <c r="M21" s="4" t="s">
        <v>87</v>
      </c>
      <c r="N21" s="4">
        <v>345</v>
      </c>
      <c r="O21" s="4">
        <v>401</v>
      </c>
      <c r="P21" s="4">
        <v>405</v>
      </c>
      <c r="Q21" s="4">
        <v>332</v>
      </c>
      <c r="R21" s="4">
        <v>651</v>
      </c>
      <c r="S21" s="4">
        <v>651</v>
      </c>
      <c r="T21" s="4" t="s">
        <v>87</v>
      </c>
      <c r="U21" s="4" t="s">
        <v>87</v>
      </c>
      <c r="V21" s="4">
        <v>158</v>
      </c>
      <c r="W21" s="4" t="s">
        <v>78</v>
      </c>
      <c r="X21" s="5">
        <v>30301</v>
      </c>
      <c r="Y21" s="8">
        <v>543</v>
      </c>
      <c r="Z21" s="9">
        <v>819</v>
      </c>
      <c r="AA21" s="8">
        <v>300</v>
      </c>
      <c r="AB21" s="8">
        <v>411</v>
      </c>
      <c r="AC21" s="5"/>
      <c r="AD21" s="4">
        <v>819</v>
      </c>
      <c r="AE21" s="4">
        <v>351</v>
      </c>
      <c r="AF21" s="4">
        <v>296</v>
      </c>
      <c r="AG21" s="4" t="s">
        <v>79</v>
      </c>
      <c r="AH21" s="5">
        <v>40402</v>
      </c>
      <c r="AI21" s="4">
        <v>462</v>
      </c>
      <c r="AJ21" s="4" t="s">
        <v>180</v>
      </c>
      <c r="AK21" s="4" t="s">
        <v>80</v>
      </c>
      <c r="AL21" s="4">
        <v>449</v>
      </c>
      <c r="AM21" s="4" t="s">
        <v>78</v>
      </c>
      <c r="AN21" s="4">
        <v>50101</v>
      </c>
      <c r="AO21" s="4">
        <v>176</v>
      </c>
      <c r="AP21" s="4">
        <v>343</v>
      </c>
      <c r="AQ21" s="4">
        <v>386</v>
      </c>
      <c r="AR21" s="4">
        <v>314</v>
      </c>
      <c r="AS21" s="4">
        <v>331</v>
      </c>
      <c r="AT21" s="4">
        <v>651</v>
      </c>
      <c r="AU21" s="4">
        <v>145</v>
      </c>
      <c r="AV21" s="4">
        <v>308</v>
      </c>
      <c r="AW21" s="4">
        <v>375</v>
      </c>
      <c r="AX21" s="4">
        <v>288</v>
      </c>
      <c r="AY21" s="4">
        <v>320</v>
      </c>
      <c r="AZ21" s="4" t="s">
        <v>197</v>
      </c>
      <c r="BA21" s="4" t="s">
        <v>78</v>
      </c>
      <c r="BB21" s="4">
        <v>60301</v>
      </c>
      <c r="BC21" s="4">
        <v>625</v>
      </c>
      <c r="BD21" s="4">
        <v>863</v>
      </c>
      <c r="BE21" s="4">
        <v>956</v>
      </c>
      <c r="BF21" s="4">
        <v>956</v>
      </c>
      <c r="BG21" s="4"/>
      <c r="BH21" s="4"/>
      <c r="BI21" s="4"/>
      <c r="BJ21" s="4"/>
      <c r="BK21" s="4" t="s">
        <v>78</v>
      </c>
      <c r="BL21" s="4">
        <v>911</v>
      </c>
      <c r="BM21" s="4"/>
      <c r="BN21" s="4">
        <v>830</v>
      </c>
      <c r="BO21" s="4" t="s">
        <v>81</v>
      </c>
      <c r="BP21" s="4" t="s">
        <v>81</v>
      </c>
      <c r="BQ21" s="4">
        <v>215</v>
      </c>
      <c r="BR21" s="4" t="s">
        <v>82</v>
      </c>
      <c r="BS21" s="4">
        <v>214</v>
      </c>
      <c r="BT21" s="4">
        <v>214</v>
      </c>
      <c r="BU21" s="4" t="s">
        <v>78</v>
      </c>
      <c r="BV21" s="4">
        <v>100501</v>
      </c>
      <c r="BW21" s="4">
        <v>274</v>
      </c>
      <c r="BX21" s="4" t="s">
        <v>83</v>
      </c>
      <c r="BY21" s="4">
        <v>110304</v>
      </c>
      <c r="BZ21" s="6">
        <v>208</v>
      </c>
      <c r="CA21" s="6"/>
      <c r="CB21" s="6"/>
      <c r="CC21" s="7" t="s">
        <v>95</v>
      </c>
      <c r="CD21" s="7" t="s">
        <v>341</v>
      </c>
      <c r="CE21" s="7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</row>
    <row r="22" spans="1:102" ht="13.5">
      <c r="A22" s="1">
        <v>21</v>
      </c>
      <c r="B22" s="11">
        <v>350</v>
      </c>
      <c r="C22" s="7">
        <v>35</v>
      </c>
      <c r="D22" s="7" t="s">
        <v>11</v>
      </c>
      <c r="E22" s="4" t="s">
        <v>107</v>
      </c>
      <c r="F22" s="5">
        <v>10103</v>
      </c>
      <c r="G22" s="4">
        <v>309</v>
      </c>
      <c r="H22" s="4">
        <v>398</v>
      </c>
      <c r="I22" s="4">
        <v>382</v>
      </c>
      <c r="J22" s="4">
        <v>296</v>
      </c>
      <c r="K22" s="4">
        <v>651</v>
      </c>
      <c r="L22" s="4">
        <v>651</v>
      </c>
      <c r="M22" s="4" t="s">
        <v>107</v>
      </c>
      <c r="N22" s="4">
        <v>309</v>
      </c>
      <c r="O22" s="4">
        <v>398</v>
      </c>
      <c r="P22" s="4">
        <v>382</v>
      </c>
      <c r="Q22" s="4">
        <v>296</v>
      </c>
      <c r="R22" s="4">
        <v>651</v>
      </c>
      <c r="S22" s="4">
        <v>651</v>
      </c>
      <c r="T22" s="4" t="s">
        <v>87</v>
      </c>
      <c r="U22" s="4" t="s">
        <v>87</v>
      </c>
      <c r="V22" s="4">
        <v>158</v>
      </c>
      <c r="W22" s="4" t="s">
        <v>78</v>
      </c>
      <c r="X22" s="5">
        <v>30301</v>
      </c>
      <c r="Y22" s="8">
        <v>543</v>
      </c>
      <c r="Z22" s="9">
        <v>819</v>
      </c>
      <c r="AA22" s="8">
        <v>300</v>
      </c>
      <c r="AB22" s="8">
        <v>411</v>
      </c>
      <c r="AC22" s="5"/>
      <c r="AD22" s="4">
        <v>819</v>
      </c>
      <c r="AE22" s="4">
        <v>351</v>
      </c>
      <c r="AF22" s="4">
        <v>296</v>
      </c>
      <c r="AG22" s="4" t="s">
        <v>79</v>
      </c>
      <c r="AH22" s="5">
        <v>40402</v>
      </c>
      <c r="AI22" s="4">
        <v>462</v>
      </c>
      <c r="AJ22" s="4" t="s">
        <v>180</v>
      </c>
      <c r="AK22" s="4" t="s">
        <v>80</v>
      </c>
      <c r="AL22" s="4">
        <v>449</v>
      </c>
      <c r="AM22" s="4" t="s">
        <v>78</v>
      </c>
      <c r="AN22" s="4">
        <v>50101</v>
      </c>
      <c r="AO22" s="4">
        <v>176</v>
      </c>
      <c r="AP22" s="4">
        <v>343</v>
      </c>
      <c r="AQ22" s="4">
        <v>386</v>
      </c>
      <c r="AR22" s="4">
        <v>314</v>
      </c>
      <c r="AS22" s="4">
        <v>331</v>
      </c>
      <c r="AT22" s="4">
        <v>651</v>
      </c>
      <c r="AU22" s="4">
        <v>145</v>
      </c>
      <c r="AV22" s="4">
        <v>308</v>
      </c>
      <c r="AW22" s="4">
        <v>375</v>
      </c>
      <c r="AX22" s="4">
        <v>288</v>
      </c>
      <c r="AY22" s="4">
        <v>320</v>
      </c>
      <c r="AZ22" s="4" t="s">
        <v>197</v>
      </c>
      <c r="BA22" s="4" t="s">
        <v>78</v>
      </c>
      <c r="BB22" s="4">
        <v>60301</v>
      </c>
      <c r="BC22" s="4">
        <v>625</v>
      </c>
      <c r="BD22" s="4">
        <v>863</v>
      </c>
      <c r="BE22" s="4">
        <v>956</v>
      </c>
      <c r="BF22" s="4">
        <v>956</v>
      </c>
      <c r="BG22" s="4"/>
      <c r="BH22" s="4"/>
      <c r="BI22" s="4"/>
      <c r="BJ22" s="4"/>
      <c r="BK22" s="7" t="s">
        <v>78</v>
      </c>
      <c r="BL22" s="4">
        <v>911</v>
      </c>
      <c r="BM22" s="4"/>
      <c r="BN22" s="4">
        <v>830</v>
      </c>
      <c r="BO22" s="7" t="s">
        <v>97</v>
      </c>
      <c r="BP22" s="7" t="s">
        <v>97</v>
      </c>
      <c r="BQ22" s="4">
        <v>215</v>
      </c>
      <c r="BR22" s="7" t="s">
        <v>90</v>
      </c>
      <c r="BS22" s="4">
        <v>214</v>
      </c>
      <c r="BT22" s="4">
        <v>214</v>
      </c>
      <c r="BU22" s="4" t="s">
        <v>107</v>
      </c>
      <c r="BV22" s="4">
        <v>100502</v>
      </c>
      <c r="BW22" s="4">
        <v>274</v>
      </c>
      <c r="BX22" s="4" t="s">
        <v>78</v>
      </c>
      <c r="BY22" s="4">
        <v>110301</v>
      </c>
      <c r="BZ22" s="6">
        <v>208</v>
      </c>
      <c r="CA22" s="6"/>
      <c r="CB22" s="6"/>
      <c r="CC22" s="7" t="s">
        <v>98</v>
      </c>
      <c r="CD22" s="7" t="s">
        <v>342</v>
      </c>
      <c r="CE22" s="7" t="s">
        <v>343</v>
      </c>
      <c r="CF22" s="7" t="s">
        <v>344</v>
      </c>
      <c r="CG22" s="7" t="s">
        <v>345</v>
      </c>
      <c r="CH22" s="7" t="s">
        <v>346</v>
      </c>
      <c r="CI22" s="7" t="s">
        <v>347</v>
      </c>
      <c r="CJ22" s="7" t="s">
        <v>348</v>
      </c>
      <c r="CK22" s="7"/>
      <c r="CL22" s="7"/>
      <c r="CM22" s="7"/>
      <c r="CN22" s="7"/>
      <c r="CO22" s="4"/>
      <c r="CP22" s="7"/>
      <c r="CQ22" s="4"/>
      <c r="CR22" s="4"/>
      <c r="CS22" s="4"/>
      <c r="CT22" s="4"/>
      <c r="CU22" s="4"/>
      <c r="CV22" s="4"/>
      <c r="CW22" s="4"/>
      <c r="CX22" s="4"/>
    </row>
    <row r="23" spans="1:102" ht="13.5">
      <c r="A23" s="1">
        <v>22</v>
      </c>
      <c r="B23" s="11">
        <v>360</v>
      </c>
      <c r="C23" s="7">
        <v>36</v>
      </c>
      <c r="D23" s="7" t="s">
        <v>12</v>
      </c>
      <c r="E23" s="4" t="s">
        <v>107</v>
      </c>
      <c r="F23" s="5">
        <v>10103</v>
      </c>
      <c r="G23" s="4">
        <v>309</v>
      </c>
      <c r="H23" s="4">
        <v>398</v>
      </c>
      <c r="I23" s="4">
        <v>382</v>
      </c>
      <c r="J23" s="4">
        <v>296</v>
      </c>
      <c r="K23" s="4">
        <v>651</v>
      </c>
      <c r="L23" s="4">
        <v>651</v>
      </c>
      <c r="M23" s="4" t="s">
        <v>107</v>
      </c>
      <c r="N23" s="4">
        <v>309</v>
      </c>
      <c r="O23" s="4">
        <v>398</v>
      </c>
      <c r="P23" s="4">
        <v>382</v>
      </c>
      <c r="Q23" s="4">
        <v>296</v>
      </c>
      <c r="R23" s="4">
        <v>651</v>
      </c>
      <c r="S23" s="4">
        <v>651</v>
      </c>
      <c r="T23" s="4" t="s">
        <v>87</v>
      </c>
      <c r="U23" s="4" t="s">
        <v>87</v>
      </c>
      <c r="V23" s="4">
        <v>158</v>
      </c>
      <c r="W23" s="4" t="s">
        <v>78</v>
      </c>
      <c r="X23" s="5">
        <v>30301</v>
      </c>
      <c r="Y23" s="8">
        <v>543</v>
      </c>
      <c r="Z23" s="9">
        <v>819</v>
      </c>
      <c r="AA23" s="8">
        <v>300</v>
      </c>
      <c r="AB23" s="8">
        <v>411</v>
      </c>
      <c r="AC23" s="5"/>
      <c r="AD23" s="4">
        <v>819</v>
      </c>
      <c r="AE23" s="4">
        <v>351</v>
      </c>
      <c r="AF23" s="4">
        <v>296</v>
      </c>
      <c r="AG23" s="4" t="s">
        <v>79</v>
      </c>
      <c r="AH23" s="5">
        <v>40402</v>
      </c>
      <c r="AI23" s="4">
        <v>462</v>
      </c>
      <c r="AJ23" s="4" t="s">
        <v>180</v>
      </c>
      <c r="AK23" s="4" t="s">
        <v>80</v>
      </c>
      <c r="AL23" s="4">
        <v>449</v>
      </c>
      <c r="AM23" s="4" t="s">
        <v>78</v>
      </c>
      <c r="AN23" s="4">
        <v>50101</v>
      </c>
      <c r="AO23" s="4">
        <v>176</v>
      </c>
      <c r="AP23" s="4">
        <v>343</v>
      </c>
      <c r="AQ23" s="4">
        <v>386</v>
      </c>
      <c r="AR23" s="4">
        <v>314</v>
      </c>
      <c r="AS23" s="4">
        <v>331</v>
      </c>
      <c r="AT23" s="4">
        <v>651</v>
      </c>
      <c r="AU23" s="4">
        <v>145</v>
      </c>
      <c r="AV23" s="4">
        <v>308</v>
      </c>
      <c r="AW23" s="4">
        <v>375</v>
      </c>
      <c r="AX23" s="4">
        <v>288</v>
      </c>
      <c r="AY23" s="4">
        <v>320</v>
      </c>
      <c r="AZ23" s="4" t="s">
        <v>197</v>
      </c>
      <c r="BA23" s="4" t="s">
        <v>78</v>
      </c>
      <c r="BB23" s="4">
        <v>60301</v>
      </c>
      <c r="BC23" s="4">
        <v>625</v>
      </c>
      <c r="BD23" s="4">
        <v>863</v>
      </c>
      <c r="BE23" s="4">
        <v>956</v>
      </c>
      <c r="BF23" s="4">
        <v>956</v>
      </c>
      <c r="BG23" s="4"/>
      <c r="BH23" s="4"/>
      <c r="BI23" s="4"/>
      <c r="BJ23" s="4"/>
      <c r="BK23" s="7" t="s">
        <v>78</v>
      </c>
      <c r="BL23" s="4">
        <v>911</v>
      </c>
      <c r="BM23" s="4"/>
      <c r="BN23" s="4">
        <v>830</v>
      </c>
      <c r="BO23" s="7" t="s">
        <v>97</v>
      </c>
      <c r="BP23" s="7" t="s">
        <v>97</v>
      </c>
      <c r="BQ23" s="4">
        <v>215</v>
      </c>
      <c r="BR23" s="7" t="s">
        <v>90</v>
      </c>
      <c r="BS23" s="4">
        <v>214</v>
      </c>
      <c r="BT23" s="4">
        <v>214</v>
      </c>
      <c r="BU23" s="4" t="s">
        <v>107</v>
      </c>
      <c r="BV23" s="4">
        <v>100502</v>
      </c>
      <c r="BW23" s="4">
        <v>274</v>
      </c>
      <c r="BX23" s="4" t="s">
        <v>78</v>
      </c>
      <c r="BY23" s="4">
        <v>110301</v>
      </c>
      <c r="BZ23" s="6">
        <v>208</v>
      </c>
      <c r="CA23" s="6"/>
      <c r="CB23" s="6"/>
      <c r="CC23" s="7" t="s">
        <v>98</v>
      </c>
      <c r="CD23" s="7" t="s">
        <v>349</v>
      </c>
      <c r="CE23" s="7" t="s">
        <v>350</v>
      </c>
      <c r="CF23" s="7" t="s">
        <v>351</v>
      </c>
      <c r="CG23" s="7" t="s">
        <v>352</v>
      </c>
      <c r="CH23" s="7" t="s">
        <v>353</v>
      </c>
      <c r="CI23" s="7" t="s">
        <v>354</v>
      </c>
      <c r="CJ23" s="7" t="s">
        <v>355</v>
      </c>
      <c r="CK23" s="7" t="s">
        <v>356</v>
      </c>
      <c r="CL23" s="4" t="s">
        <v>357</v>
      </c>
      <c r="CM23" s="7" t="s">
        <v>358</v>
      </c>
      <c r="CN23" s="4" t="s">
        <v>359</v>
      </c>
      <c r="CO23" s="4" t="s">
        <v>360</v>
      </c>
      <c r="CP23" s="7" t="s">
        <v>361</v>
      </c>
      <c r="CQ23" s="7" t="s">
        <v>362</v>
      </c>
      <c r="CR23" s="4"/>
      <c r="CS23" s="4"/>
      <c r="CT23" s="4"/>
      <c r="CU23" s="4"/>
      <c r="CV23" s="4"/>
      <c r="CW23" s="4"/>
      <c r="CX23" s="4"/>
    </row>
    <row r="24" spans="1:102" ht="13.5">
      <c r="A24" s="1">
        <v>23</v>
      </c>
      <c r="B24" s="11">
        <v>390</v>
      </c>
      <c r="C24" s="329">
        <v>39</v>
      </c>
      <c r="D24" s="7" t="s">
        <v>109</v>
      </c>
      <c r="E24" s="4" t="s">
        <v>107</v>
      </c>
      <c r="F24" s="5">
        <v>10103</v>
      </c>
      <c r="G24" s="4">
        <v>309</v>
      </c>
      <c r="H24" s="4">
        <v>398</v>
      </c>
      <c r="I24" s="4">
        <v>382</v>
      </c>
      <c r="J24" s="4">
        <v>296</v>
      </c>
      <c r="K24" s="4">
        <v>651</v>
      </c>
      <c r="L24" s="4">
        <v>651</v>
      </c>
      <c r="M24" s="4" t="s">
        <v>107</v>
      </c>
      <c r="N24" s="4">
        <v>309</v>
      </c>
      <c r="O24" s="4">
        <v>398</v>
      </c>
      <c r="P24" s="4">
        <v>382</v>
      </c>
      <c r="Q24" s="4">
        <v>296</v>
      </c>
      <c r="R24" s="4">
        <v>651</v>
      </c>
      <c r="S24" s="4">
        <v>651</v>
      </c>
      <c r="T24" s="4" t="s">
        <v>87</v>
      </c>
      <c r="U24" s="4" t="s">
        <v>87</v>
      </c>
      <c r="V24" s="4">
        <v>158</v>
      </c>
      <c r="W24" s="4" t="s">
        <v>78</v>
      </c>
      <c r="X24" s="5">
        <v>30301</v>
      </c>
      <c r="Y24" s="8">
        <v>543</v>
      </c>
      <c r="Z24" s="9">
        <v>819</v>
      </c>
      <c r="AA24" s="8">
        <v>300</v>
      </c>
      <c r="AB24" s="8">
        <v>411</v>
      </c>
      <c r="AC24" s="5"/>
      <c r="AD24" s="4">
        <v>819</v>
      </c>
      <c r="AE24" s="4">
        <v>351</v>
      </c>
      <c r="AF24" s="4">
        <v>296</v>
      </c>
      <c r="AG24" s="4" t="s">
        <v>79</v>
      </c>
      <c r="AH24" s="5">
        <v>40402</v>
      </c>
      <c r="AI24" s="4">
        <v>462</v>
      </c>
      <c r="AJ24" s="4" t="s">
        <v>180</v>
      </c>
      <c r="AK24" s="4" t="s">
        <v>80</v>
      </c>
      <c r="AL24" s="4">
        <v>449</v>
      </c>
      <c r="AM24" s="4" t="s">
        <v>78</v>
      </c>
      <c r="AN24" s="4">
        <v>50101</v>
      </c>
      <c r="AO24" s="4">
        <v>176</v>
      </c>
      <c r="AP24" s="4">
        <v>343</v>
      </c>
      <c r="AQ24" s="4">
        <v>386</v>
      </c>
      <c r="AR24" s="4">
        <v>314</v>
      </c>
      <c r="AS24" s="4">
        <v>331</v>
      </c>
      <c r="AT24" s="4">
        <v>651</v>
      </c>
      <c r="AU24" s="4">
        <v>145</v>
      </c>
      <c r="AV24" s="4">
        <v>308</v>
      </c>
      <c r="AW24" s="4">
        <v>375</v>
      </c>
      <c r="AX24" s="4">
        <v>288</v>
      </c>
      <c r="AY24" s="4">
        <v>320</v>
      </c>
      <c r="AZ24" s="4" t="s">
        <v>197</v>
      </c>
      <c r="BA24" s="4" t="s">
        <v>78</v>
      </c>
      <c r="BB24" s="4">
        <v>60301</v>
      </c>
      <c r="BC24" s="4">
        <v>625</v>
      </c>
      <c r="BD24" s="4">
        <v>863</v>
      </c>
      <c r="BE24" s="4">
        <v>956</v>
      </c>
      <c r="BF24" s="4">
        <v>956</v>
      </c>
      <c r="BG24" s="4"/>
      <c r="BH24" s="4"/>
      <c r="BI24" s="4"/>
      <c r="BJ24" s="4"/>
      <c r="BK24" s="4" t="s">
        <v>78</v>
      </c>
      <c r="BL24" s="4">
        <v>911</v>
      </c>
      <c r="BM24" s="4"/>
      <c r="BN24" s="4">
        <v>830</v>
      </c>
      <c r="BO24" s="7" t="s">
        <v>97</v>
      </c>
      <c r="BP24" s="7" t="s">
        <v>97</v>
      </c>
      <c r="BQ24" s="4">
        <v>215</v>
      </c>
      <c r="BR24" s="7" t="s">
        <v>90</v>
      </c>
      <c r="BS24" s="4">
        <v>214</v>
      </c>
      <c r="BT24" s="4">
        <v>214</v>
      </c>
      <c r="BU24" s="4" t="s">
        <v>107</v>
      </c>
      <c r="BV24" s="4">
        <v>100502</v>
      </c>
      <c r="BW24" s="4">
        <v>274</v>
      </c>
      <c r="BX24" s="4" t="s">
        <v>78</v>
      </c>
      <c r="BY24" s="4">
        <v>110301</v>
      </c>
      <c r="BZ24" s="6">
        <v>208</v>
      </c>
      <c r="CA24" s="6"/>
      <c r="CB24" s="6"/>
      <c r="CC24" s="7" t="s">
        <v>98</v>
      </c>
      <c r="CD24" s="7" t="s">
        <v>363</v>
      </c>
      <c r="CE24" s="7" t="s">
        <v>364</v>
      </c>
      <c r="CF24" s="7" t="s">
        <v>365</v>
      </c>
      <c r="CG24" s="7" t="s">
        <v>366</v>
      </c>
      <c r="CH24" s="7" t="s">
        <v>367</v>
      </c>
      <c r="CI24" s="7" t="s">
        <v>368</v>
      </c>
      <c r="CJ24" s="4" t="s">
        <v>369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</row>
    <row r="25" spans="1:102" ht="13.5">
      <c r="A25" s="1">
        <v>24</v>
      </c>
      <c r="B25" s="11">
        <v>420</v>
      </c>
      <c r="C25" s="7">
        <v>42</v>
      </c>
      <c r="D25" s="4" t="s">
        <v>110</v>
      </c>
      <c r="E25" s="4" t="s">
        <v>107</v>
      </c>
      <c r="F25" s="5">
        <v>10103</v>
      </c>
      <c r="G25" s="4">
        <v>309</v>
      </c>
      <c r="H25" s="4">
        <v>398</v>
      </c>
      <c r="I25" s="4">
        <v>382</v>
      </c>
      <c r="J25" s="4">
        <v>296</v>
      </c>
      <c r="K25" s="4">
        <v>651</v>
      </c>
      <c r="L25" s="4">
        <v>651</v>
      </c>
      <c r="M25" s="4" t="s">
        <v>107</v>
      </c>
      <c r="N25" s="4">
        <v>309</v>
      </c>
      <c r="O25" s="4">
        <v>398</v>
      </c>
      <c r="P25" s="4">
        <v>382</v>
      </c>
      <c r="Q25" s="4">
        <v>296</v>
      </c>
      <c r="R25" s="4">
        <v>651</v>
      </c>
      <c r="S25" s="4">
        <v>651</v>
      </c>
      <c r="T25" s="4" t="s">
        <v>87</v>
      </c>
      <c r="U25" s="4" t="s">
        <v>87</v>
      </c>
      <c r="V25" s="4">
        <v>158</v>
      </c>
      <c r="W25" s="4" t="s">
        <v>78</v>
      </c>
      <c r="X25" s="5">
        <v>30301</v>
      </c>
      <c r="Y25" s="8">
        <v>543</v>
      </c>
      <c r="Z25" s="9">
        <v>819</v>
      </c>
      <c r="AA25" s="8">
        <v>300</v>
      </c>
      <c r="AB25" s="8">
        <v>411</v>
      </c>
      <c r="AC25" s="5"/>
      <c r="AD25" s="4">
        <v>819</v>
      </c>
      <c r="AE25" s="4">
        <v>351</v>
      </c>
      <c r="AF25" s="4">
        <v>296</v>
      </c>
      <c r="AG25" s="4" t="s">
        <v>79</v>
      </c>
      <c r="AH25" s="5">
        <v>40402</v>
      </c>
      <c r="AI25" s="4">
        <v>462</v>
      </c>
      <c r="AJ25" s="4" t="s">
        <v>180</v>
      </c>
      <c r="AK25" s="4" t="s">
        <v>80</v>
      </c>
      <c r="AL25" s="4">
        <v>449</v>
      </c>
      <c r="AM25" s="4" t="s">
        <v>78</v>
      </c>
      <c r="AN25" s="4">
        <v>50101</v>
      </c>
      <c r="AO25" s="4">
        <v>176</v>
      </c>
      <c r="AP25" s="4">
        <v>343</v>
      </c>
      <c r="AQ25" s="4">
        <v>386</v>
      </c>
      <c r="AR25" s="4">
        <v>314</v>
      </c>
      <c r="AS25" s="4">
        <v>331</v>
      </c>
      <c r="AT25" s="4">
        <v>651</v>
      </c>
      <c r="AU25" s="4">
        <v>145</v>
      </c>
      <c r="AV25" s="4">
        <v>308</v>
      </c>
      <c r="AW25" s="4">
        <v>375</v>
      </c>
      <c r="AX25" s="4">
        <v>288</v>
      </c>
      <c r="AY25" s="4">
        <v>320</v>
      </c>
      <c r="AZ25" s="4" t="s">
        <v>197</v>
      </c>
      <c r="BA25" s="4" t="s">
        <v>78</v>
      </c>
      <c r="BB25" s="4">
        <v>60301</v>
      </c>
      <c r="BC25" s="4">
        <v>625</v>
      </c>
      <c r="BD25" s="4">
        <v>863</v>
      </c>
      <c r="BE25" s="4">
        <v>956</v>
      </c>
      <c r="BF25" s="4">
        <v>956</v>
      </c>
      <c r="BG25" s="4"/>
      <c r="BH25" s="4"/>
      <c r="BI25" s="4"/>
      <c r="BJ25" s="4"/>
      <c r="BK25" s="4" t="s">
        <v>78</v>
      </c>
      <c r="BL25" s="4">
        <v>911</v>
      </c>
      <c r="BM25" s="4"/>
      <c r="BN25" s="4">
        <v>830</v>
      </c>
      <c r="BO25" s="7" t="s">
        <v>97</v>
      </c>
      <c r="BP25" s="7" t="s">
        <v>97</v>
      </c>
      <c r="BQ25" s="4">
        <v>215</v>
      </c>
      <c r="BR25" s="7" t="s">
        <v>90</v>
      </c>
      <c r="BS25" s="4">
        <v>214</v>
      </c>
      <c r="BT25" s="4">
        <v>214</v>
      </c>
      <c r="BU25" s="4" t="s">
        <v>107</v>
      </c>
      <c r="BV25" s="4">
        <v>100502</v>
      </c>
      <c r="BW25" s="4">
        <v>274</v>
      </c>
      <c r="BX25" s="4" t="s">
        <v>78</v>
      </c>
      <c r="BY25" s="4">
        <v>110301</v>
      </c>
      <c r="BZ25" s="6">
        <v>208</v>
      </c>
      <c r="CA25" s="6"/>
      <c r="CB25" s="6"/>
      <c r="CC25" s="7" t="s">
        <v>98</v>
      </c>
      <c r="CD25" s="7" t="s">
        <v>370</v>
      </c>
      <c r="CE25" s="4" t="s">
        <v>111</v>
      </c>
      <c r="CF25" s="7" t="s">
        <v>371</v>
      </c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</row>
    <row r="26" spans="1:102" ht="13.5">
      <c r="A26" s="1">
        <v>25</v>
      </c>
      <c r="B26" s="11">
        <v>430</v>
      </c>
      <c r="C26" s="312">
        <v>43</v>
      </c>
      <c r="D26" s="4" t="s">
        <v>13</v>
      </c>
      <c r="E26" s="4" t="s">
        <v>107</v>
      </c>
      <c r="F26" s="5">
        <v>10103</v>
      </c>
      <c r="G26" s="4">
        <v>309</v>
      </c>
      <c r="H26" s="4">
        <v>398</v>
      </c>
      <c r="I26" s="4">
        <v>382</v>
      </c>
      <c r="J26" s="4">
        <v>296</v>
      </c>
      <c r="K26" s="4">
        <v>651</v>
      </c>
      <c r="L26" s="4">
        <v>651</v>
      </c>
      <c r="M26" s="4" t="s">
        <v>107</v>
      </c>
      <c r="N26" s="4">
        <v>309</v>
      </c>
      <c r="O26" s="4">
        <v>398</v>
      </c>
      <c r="P26" s="4">
        <v>382</v>
      </c>
      <c r="Q26" s="4">
        <v>296</v>
      </c>
      <c r="R26" s="4">
        <v>651</v>
      </c>
      <c r="S26" s="4">
        <v>651</v>
      </c>
      <c r="T26" s="4" t="s">
        <v>87</v>
      </c>
      <c r="U26" s="4" t="s">
        <v>87</v>
      </c>
      <c r="V26" s="4">
        <v>158</v>
      </c>
      <c r="W26" s="4" t="s">
        <v>78</v>
      </c>
      <c r="X26" s="5">
        <v>30301</v>
      </c>
      <c r="Y26" s="8">
        <v>543</v>
      </c>
      <c r="Z26" s="9">
        <v>819</v>
      </c>
      <c r="AA26" s="8">
        <v>300</v>
      </c>
      <c r="AB26" s="8">
        <v>411</v>
      </c>
      <c r="AC26" s="5"/>
      <c r="AD26" s="4">
        <v>819</v>
      </c>
      <c r="AE26" s="4">
        <v>351</v>
      </c>
      <c r="AF26" s="4">
        <v>296</v>
      </c>
      <c r="AG26" s="4" t="s">
        <v>79</v>
      </c>
      <c r="AH26" s="5">
        <v>40402</v>
      </c>
      <c r="AI26" s="4">
        <v>462</v>
      </c>
      <c r="AJ26" s="4" t="s">
        <v>180</v>
      </c>
      <c r="AK26" s="4" t="s">
        <v>80</v>
      </c>
      <c r="AL26" s="4">
        <v>449</v>
      </c>
      <c r="AM26" s="4" t="s">
        <v>78</v>
      </c>
      <c r="AN26" s="4">
        <v>50101</v>
      </c>
      <c r="AO26" s="4">
        <v>176</v>
      </c>
      <c r="AP26" s="4">
        <v>343</v>
      </c>
      <c r="AQ26" s="4">
        <v>386</v>
      </c>
      <c r="AR26" s="4">
        <v>314</v>
      </c>
      <c r="AS26" s="4">
        <v>331</v>
      </c>
      <c r="AT26" s="4">
        <v>651</v>
      </c>
      <c r="AU26" s="4">
        <v>145</v>
      </c>
      <c r="AV26" s="4">
        <v>308</v>
      </c>
      <c r="AW26" s="4">
        <v>375</v>
      </c>
      <c r="AX26" s="4">
        <v>288</v>
      </c>
      <c r="AY26" s="4">
        <v>320</v>
      </c>
      <c r="AZ26" s="4" t="s">
        <v>197</v>
      </c>
      <c r="BA26" s="4" t="s">
        <v>78</v>
      </c>
      <c r="BB26" s="4">
        <v>60301</v>
      </c>
      <c r="BC26" s="4">
        <v>625</v>
      </c>
      <c r="BD26" s="4">
        <v>863</v>
      </c>
      <c r="BE26" s="4">
        <v>956</v>
      </c>
      <c r="BF26" s="4">
        <v>956</v>
      </c>
      <c r="BG26" s="4"/>
      <c r="BH26" s="4"/>
      <c r="BI26" s="4"/>
      <c r="BJ26" s="4"/>
      <c r="BK26" s="4" t="s">
        <v>78</v>
      </c>
      <c r="BL26" s="4">
        <v>911</v>
      </c>
      <c r="BM26" s="4"/>
      <c r="BN26" s="4">
        <v>830</v>
      </c>
      <c r="BO26" s="4" t="s">
        <v>97</v>
      </c>
      <c r="BP26" s="4" t="s">
        <v>97</v>
      </c>
      <c r="BQ26" s="4">
        <v>215</v>
      </c>
      <c r="BR26" s="7" t="s">
        <v>90</v>
      </c>
      <c r="BS26" s="4">
        <v>214</v>
      </c>
      <c r="BT26" s="4">
        <v>214</v>
      </c>
      <c r="BU26" s="4" t="s">
        <v>107</v>
      </c>
      <c r="BV26" s="4">
        <v>100502</v>
      </c>
      <c r="BW26" s="4">
        <v>274</v>
      </c>
      <c r="BX26" s="4" t="s">
        <v>78</v>
      </c>
      <c r="BY26" s="4">
        <v>110301</v>
      </c>
      <c r="BZ26" s="6">
        <v>208</v>
      </c>
      <c r="CA26" s="6"/>
      <c r="CB26" s="6"/>
      <c r="CC26" s="7" t="s">
        <v>98</v>
      </c>
      <c r="CD26" s="7" t="s">
        <v>372</v>
      </c>
      <c r="CE26" s="7" t="s">
        <v>373</v>
      </c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4"/>
      <c r="CW26" s="4"/>
      <c r="CX26" s="4"/>
    </row>
    <row r="27" spans="1:102" ht="13.5">
      <c r="A27" s="1">
        <v>26</v>
      </c>
      <c r="B27" s="11">
        <v>440</v>
      </c>
      <c r="C27" s="312">
        <v>44</v>
      </c>
      <c r="D27" s="4" t="s">
        <v>14</v>
      </c>
      <c r="E27" s="4" t="s">
        <v>107</v>
      </c>
      <c r="F27" s="5">
        <v>10103</v>
      </c>
      <c r="G27" s="4">
        <v>309</v>
      </c>
      <c r="H27" s="4">
        <v>398</v>
      </c>
      <c r="I27" s="4">
        <v>382</v>
      </c>
      <c r="J27" s="4">
        <v>296</v>
      </c>
      <c r="K27" s="4">
        <v>651</v>
      </c>
      <c r="L27" s="4">
        <v>651</v>
      </c>
      <c r="M27" s="4" t="s">
        <v>107</v>
      </c>
      <c r="N27" s="4">
        <v>309</v>
      </c>
      <c r="O27" s="4">
        <v>398</v>
      </c>
      <c r="P27" s="4">
        <v>382</v>
      </c>
      <c r="Q27" s="4">
        <v>296</v>
      </c>
      <c r="R27" s="4">
        <v>651</v>
      </c>
      <c r="S27" s="4">
        <v>651</v>
      </c>
      <c r="T27" s="4" t="s">
        <v>87</v>
      </c>
      <c r="U27" s="4" t="s">
        <v>87</v>
      </c>
      <c r="V27" s="4">
        <v>158</v>
      </c>
      <c r="W27" s="4" t="s">
        <v>78</v>
      </c>
      <c r="X27" s="5">
        <v>30301</v>
      </c>
      <c r="Y27" s="8">
        <v>543</v>
      </c>
      <c r="Z27" s="9">
        <v>819</v>
      </c>
      <c r="AA27" s="8">
        <v>300</v>
      </c>
      <c r="AB27" s="8">
        <v>411</v>
      </c>
      <c r="AC27" s="5"/>
      <c r="AD27" s="4">
        <v>819</v>
      </c>
      <c r="AE27" s="4">
        <v>351</v>
      </c>
      <c r="AF27" s="4">
        <v>296</v>
      </c>
      <c r="AG27" s="4" t="s">
        <v>79</v>
      </c>
      <c r="AH27" s="5">
        <v>40402</v>
      </c>
      <c r="AI27" s="4">
        <v>462</v>
      </c>
      <c r="AJ27" s="4" t="s">
        <v>180</v>
      </c>
      <c r="AK27" s="4" t="s">
        <v>80</v>
      </c>
      <c r="AL27" s="4">
        <v>449</v>
      </c>
      <c r="AM27" s="4" t="s">
        <v>78</v>
      </c>
      <c r="AN27" s="4">
        <v>50101</v>
      </c>
      <c r="AO27" s="4">
        <v>176</v>
      </c>
      <c r="AP27" s="4">
        <v>343</v>
      </c>
      <c r="AQ27" s="4">
        <v>386</v>
      </c>
      <c r="AR27" s="4">
        <v>314</v>
      </c>
      <c r="AS27" s="4">
        <v>331</v>
      </c>
      <c r="AT27" s="4">
        <v>651</v>
      </c>
      <c r="AU27" s="4">
        <v>145</v>
      </c>
      <c r="AV27" s="4">
        <v>308</v>
      </c>
      <c r="AW27" s="4">
        <v>375</v>
      </c>
      <c r="AX27" s="4">
        <v>288</v>
      </c>
      <c r="AY27" s="4">
        <v>320</v>
      </c>
      <c r="AZ27" s="4" t="s">
        <v>197</v>
      </c>
      <c r="BA27" s="4" t="s">
        <v>78</v>
      </c>
      <c r="BB27" s="4">
        <v>60301</v>
      </c>
      <c r="BC27" s="4">
        <v>625</v>
      </c>
      <c r="BD27" s="4">
        <v>863</v>
      </c>
      <c r="BE27" s="4">
        <v>956</v>
      </c>
      <c r="BF27" s="4">
        <v>956</v>
      </c>
      <c r="BG27" s="4"/>
      <c r="BH27" s="4"/>
      <c r="BI27" s="4"/>
      <c r="BJ27" s="4"/>
      <c r="BK27" s="4" t="s">
        <v>78</v>
      </c>
      <c r="BL27" s="4">
        <v>911</v>
      </c>
      <c r="BM27" s="4"/>
      <c r="BN27" s="4">
        <v>830</v>
      </c>
      <c r="BO27" s="4" t="s">
        <v>97</v>
      </c>
      <c r="BP27" s="4" t="s">
        <v>97</v>
      </c>
      <c r="BQ27" s="4">
        <v>215</v>
      </c>
      <c r="BR27" s="7" t="s">
        <v>90</v>
      </c>
      <c r="BS27" s="4">
        <v>214</v>
      </c>
      <c r="BT27" s="4">
        <v>214</v>
      </c>
      <c r="BU27" s="4" t="s">
        <v>107</v>
      </c>
      <c r="BV27" s="4">
        <v>100502</v>
      </c>
      <c r="BW27" s="4">
        <v>274</v>
      </c>
      <c r="BX27" s="4" t="s">
        <v>78</v>
      </c>
      <c r="BY27" s="4">
        <v>110301</v>
      </c>
      <c r="BZ27" s="6">
        <v>208</v>
      </c>
      <c r="CA27" s="6"/>
      <c r="CB27" s="6"/>
      <c r="CC27" s="7" t="s">
        <v>98</v>
      </c>
      <c r="CD27" s="7" t="s">
        <v>182</v>
      </c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4"/>
      <c r="CU27" s="7"/>
      <c r="CV27" s="7"/>
      <c r="CW27" s="7"/>
      <c r="CX27" s="7"/>
    </row>
    <row r="28" spans="1:102" ht="13.5">
      <c r="A28" s="1">
        <v>27</v>
      </c>
      <c r="B28" s="11">
        <v>450</v>
      </c>
      <c r="C28" s="312">
        <v>45</v>
      </c>
      <c r="D28" s="4" t="s">
        <v>112</v>
      </c>
      <c r="E28" s="4" t="s">
        <v>107</v>
      </c>
      <c r="F28" s="5">
        <v>10103</v>
      </c>
      <c r="G28" s="4">
        <v>309</v>
      </c>
      <c r="H28" s="4">
        <v>398</v>
      </c>
      <c r="I28" s="4">
        <v>382</v>
      </c>
      <c r="J28" s="4">
        <v>296</v>
      </c>
      <c r="K28" s="4">
        <v>651</v>
      </c>
      <c r="L28" s="4">
        <v>651</v>
      </c>
      <c r="M28" s="4" t="s">
        <v>107</v>
      </c>
      <c r="N28" s="4">
        <v>309</v>
      </c>
      <c r="O28" s="4">
        <v>398</v>
      </c>
      <c r="P28" s="4">
        <v>382</v>
      </c>
      <c r="Q28" s="4">
        <v>296</v>
      </c>
      <c r="R28" s="4">
        <v>651</v>
      </c>
      <c r="S28" s="4">
        <v>651</v>
      </c>
      <c r="T28" s="4" t="s">
        <v>87</v>
      </c>
      <c r="U28" s="4" t="s">
        <v>87</v>
      </c>
      <c r="V28" s="4">
        <v>158</v>
      </c>
      <c r="W28" s="4" t="s">
        <v>78</v>
      </c>
      <c r="X28" s="5">
        <v>30301</v>
      </c>
      <c r="Y28" s="8">
        <v>543</v>
      </c>
      <c r="Z28" s="9">
        <v>819</v>
      </c>
      <c r="AA28" s="8">
        <v>300</v>
      </c>
      <c r="AB28" s="8">
        <v>411</v>
      </c>
      <c r="AC28" s="5"/>
      <c r="AD28" s="4">
        <v>819</v>
      </c>
      <c r="AE28" s="4">
        <v>351</v>
      </c>
      <c r="AF28" s="4">
        <v>296</v>
      </c>
      <c r="AG28" s="4" t="s">
        <v>79</v>
      </c>
      <c r="AH28" s="5">
        <v>40402</v>
      </c>
      <c r="AI28" s="4">
        <v>462</v>
      </c>
      <c r="AJ28" s="4" t="s">
        <v>180</v>
      </c>
      <c r="AK28" s="4" t="s">
        <v>80</v>
      </c>
      <c r="AL28" s="4">
        <v>449</v>
      </c>
      <c r="AM28" s="4" t="s">
        <v>78</v>
      </c>
      <c r="AN28" s="4">
        <v>50101</v>
      </c>
      <c r="AO28" s="4">
        <v>176</v>
      </c>
      <c r="AP28" s="4">
        <v>343</v>
      </c>
      <c r="AQ28" s="4">
        <v>386</v>
      </c>
      <c r="AR28" s="4">
        <v>314</v>
      </c>
      <c r="AS28" s="4">
        <v>331</v>
      </c>
      <c r="AT28" s="4">
        <v>651</v>
      </c>
      <c r="AU28" s="4">
        <v>145</v>
      </c>
      <c r="AV28" s="4">
        <v>308</v>
      </c>
      <c r="AW28" s="4">
        <v>375</v>
      </c>
      <c r="AX28" s="4">
        <v>288</v>
      </c>
      <c r="AY28" s="4">
        <v>320</v>
      </c>
      <c r="AZ28" s="4" t="s">
        <v>197</v>
      </c>
      <c r="BA28" s="4" t="s">
        <v>78</v>
      </c>
      <c r="BB28" s="4">
        <v>60301</v>
      </c>
      <c r="BC28" s="4">
        <v>625</v>
      </c>
      <c r="BD28" s="4">
        <v>863</v>
      </c>
      <c r="BE28" s="4">
        <v>956</v>
      </c>
      <c r="BF28" s="4">
        <v>956</v>
      </c>
      <c r="BG28" s="4"/>
      <c r="BH28" s="4"/>
      <c r="BI28" s="4"/>
      <c r="BJ28" s="4"/>
      <c r="BK28" s="4" t="s">
        <v>78</v>
      </c>
      <c r="BL28" s="4">
        <v>911</v>
      </c>
      <c r="BM28" s="4"/>
      <c r="BN28" s="4">
        <v>830</v>
      </c>
      <c r="BO28" s="4" t="s">
        <v>97</v>
      </c>
      <c r="BP28" s="4" t="s">
        <v>97</v>
      </c>
      <c r="BQ28" s="4">
        <v>215</v>
      </c>
      <c r="BR28" s="7" t="s">
        <v>90</v>
      </c>
      <c r="BS28" s="4">
        <v>214</v>
      </c>
      <c r="BT28" s="4">
        <v>214</v>
      </c>
      <c r="BU28" s="4" t="s">
        <v>107</v>
      </c>
      <c r="BV28" s="4">
        <v>100502</v>
      </c>
      <c r="BW28" s="4">
        <v>274</v>
      </c>
      <c r="BX28" s="4" t="s">
        <v>78</v>
      </c>
      <c r="BY28" s="4">
        <v>110301</v>
      </c>
      <c r="BZ28" s="6">
        <v>208</v>
      </c>
      <c r="CA28" s="6"/>
      <c r="CB28" s="6"/>
      <c r="CC28" s="7" t="s">
        <v>98</v>
      </c>
      <c r="CD28" s="7" t="s">
        <v>374</v>
      </c>
      <c r="CE28" s="4" t="s">
        <v>375</v>
      </c>
      <c r="CF28" s="4" t="s">
        <v>376</v>
      </c>
      <c r="CG28" s="4" t="s">
        <v>377</v>
      </c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</row>
    <row r="29" spans="1:102" ht="13.5">
      <c r="A29" s="1">
        <v>28</v>
      </c>
      <c r="B29" s="11">
        <v>460</v>
      </c>
      <c r="C29" s="312">
        <v>46</v>
      </c>
      <c r="D29" s="4" t="s">
        <v>113</v>
      </c>
      <c r="E29" s="4" t="s">
        <v>107</v>
      </c>
      <c r="F29" s="5">
        <v>10103</v>
      </c>
      <c r="G29" s="4">
        <v>309</v>
      </c>
      <c r="H29" s="4">
        <v>398</v>
      </c>
      <c r="I29" s="4">
        <v>382</v>
      </c>
      <c r="J29" s="4">
        <v>296</v>
      </c>
      <c r="K29" s="4">
        <v>651</v>
      </c>
      <c r="L29" s="4">
        <v>651</v>
      </c>
      <c r="M29" s="4" t="s">
        <v>107</v>
      </c>
      <c r="N29" s="4">
        <v>309</v>
      </c>
      <c r="O29" s="4">
        <v>398</v>
      </c>
      <c r="P29" s="4">
        <v>382</v>
      </c>
      <c r="Q29" s="4">
        <v>296</v>
      </c>
      <c r="R29" s="4">
        <v>651</v>
      </c>
      <c r="S29" s="4">
        <v>651</v>
      </c>
      <c r="T29" s="4" t="s">
        <v>87</v>
      </c>
      <c r="U29" s="4" t="s">
        <v>87</v>
      </c>
      <c r="V29" s="4">
        <v>158</v>
      </c>
      <c r="W29" s="4" t="s">
        <v>78</v>
      </c>
      <c r="X29" s="5">
        <v>30301</v>
      </c>
      <c r="Y29" s="8">
        <v>543</v>
      </c>
      <c r="Z29" s="9">
        <v>819</v>
      </c>
      <c r="AA29" s="8">
        <v>300</v>
      </c>
      <c r="AB29" s="8">
        <v>411</v>
      </c>
      <c r="AC29" s="5"/>
      <c r="AD29" s="4">
        <v>819</v>
      </c>
      <c r="AE29" s="4">
        <v>351</v>
      </c>
      <c r="AF29" s="4">
        <v>296</v>
      </c>
      <c r="AG29" s="4" t="s">
        <v>79</v>
      </c>
      <c r="AH29" s="5">
        <v>40402</v>
      </c>
      <c r="AI29" s="4">
        <v>462</v>
      </c>
      <c r="AJ29" s="4" t="s">
        <v>180</v>
      </c>
      <c r="AK29" s="4" t="s">
        <v>80</v>
      </c>
      <c r="AL29" s="4">
        <v>449</v>
      </c>
      <c r="AM29" s="4" t="s">
        <v>78</v>
      </c>
      <c r="AN29" s="4">
        <v>50101</v>
      </c>
      <c r="AO29" s="4">
        <v>176</v>
      </c>
      <c r="AP29" s="4">
        <v>343</v>
      </c>
      <c r="AQ29" s="4">
        <v>386</v>
      </c>
      <c r="AR29" s="4">
        <v>314</v>
      </c>
      <c r="AS29" s="4">
        <v>331</v>
      </c>
      <c r="AT29" s="4">
        <v>651</v>
      </c>
      <c r="AU29" s="4">
        <v>145</v>
      </c>
      <c r="AV29" s="4">
        <v>308</v>
      </c>
      <c r="AW29" s="4">
        <v>375</v>
      </c>
      <c r="AX29" s="4">
        <v>288</v>
      </c>
      <c r="AY29" s="4">
        <v>320</v>
      </c>
      <c r="AZ29" s="4" t="s">
        <v>197</v>
      </c>
      <c r="BA29" s="4" t="s">
        <v>78</v>
      </c>
      <c r="BB29" s="4">
        <v>60301</v>
      </c>
      <c r="BC29" s="4">
        <v>625</v>
      </c>
      <c r="BD29" s="4">
        <v>863</v>
      </c>
      <c r="BE29" s="4">
        <v>956</v>
      </c>
      <c r="BF29" s="4">
        <v>956</v>
      </c>
      <c r="BG29" s="4"/>
      <c r="BH29" s="4"/>
      <c r="BI29" s="4"/>
      <c r="BJ29" s="4"/>
      <c r="BK29" s="4" t="s">
        <v>78</v>
      </c>
      <c r="BL29" s="4">
        <v>911</v>
      </c>
      <c r="BM29" s="4"/>
      <c r="BN29" s="4">
        <v>830</v>
      </c>
      <c r="BO29" s="4" t="s">
        <v>97</v>
      </c>
      <c r="BP29" s="4" t="s">
        <v>97</v>
      </c>
      <c r="BQ29" s="4">
        <v>215</v>
      </c>
      <c r="BR29" s="7" t="s">
        <v>90</v>
      </c>
      <c r="BS29" s="4">
        <v>214</v>
      </c>
      <c r="BT29" s="4">
        <v>214</v>
      </c>
      <c r="BU29" s="4" t="s">
        <v>107</v>
      </c>
      <c r="BV29" s="4">
        <v>100502</v>
      </c>
      <c r="BW29" s="4">
        <v>274</v>
      </c>
      <c r="BX29" s="4" t="s">
        <v>78</v>
      </c>
      <c r="BY29" s="4">
        <v>110301</v>
      </c>
      <c r="BZ29" s="6">
        <v>208</v>
      </c>
      <c r="CA29" s="6"/>
      <c r="CB29" s="6"/>
      <c r="CC29" s="7" t="s">
        <v>98</v>
      </c>
      <c r="CD29" s="7" t="s">
        <v>378</v>
      </c>
      <c r="CE29" s="7" t="s">
        <v>379</v>
      </c>
      <c r="CF29" s="7"/>
      <c r="CG29" s="7"/>
      <c r="CH29" s="7"/>
      <c r="CI29" s="7"/>
      <c r="CJ29" s="7"/>
      <c r="CK29" s="7"/>
      <c r="CL29" s="7"/>
      <c r="CM29" s="4"/>
      <c r="CN29" s="7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ht="13.5">
      <c r="A30" s="1">
        <v>29</v>
      </c>
      <c r="B30" s="11">
        <v>470</v>
      </c>
      <c r="C30" s="4">
        <v>47</v>
      </c>
      <c r="D30" s="4" t="s">
        <v>15</v>
      </c>
      <c r="E30" s="4" t="s">
        <v>107</v>
      </c>
      <c r="F30" s="5">
        <v>10103</v>
      </c>
      <c r="G30" s="4">
        <v>309</v>
      </c>
      <c r="H30" s="4">
        <v>398</v>
      </c>
      <c r="I30" s="4">
        <v>382</v>
      </c>
      <c r="J30" s="4">
        <v>296</v>
      </c>
      <c r="K30" s="4">
        <v>651</v>
      </c>
      <c r="L30" s="4">
        <v>651</v>
      </c>
      <c r="M30" s="4" t="s">
        <v>107</v>
      </c>
      <c r="N30" s="4">
        <v>309</v>
      </c>
      <c r="O30" s="4">
        <v>398</v>
      </c>
      <c r="P30" s="4">
        <v>382</v>
      </c>
      <c r="Q30" s="4">
        <v>296</v>
      </c>
      <c r="R30" s="4">
        <v>651</v>
      </c>
      <c r="S30" s="4">
        <v>651</v>
      </c>
      <c r="T30" s="4" t="s">
        <v>87</v>
      </c>
      <c r="U30" s="4" t="s">
        <v>87</v>
      </c>
      <c r="V30" s="4">
        <v>158</v>
      </c>
      <c r="W30" s="4" t="s">
        <v>78</v>
      </c>
      <c r="X30" s="5">
        <v>30301</v>
      </c>
      <c r="Y30" s="8">
        <v>543</v>
      </c>
      <c r="Z30" s="9">
        <v>819</v>
      </c>
      <c r="AA30" s="8">
        <v>300</v>
      </c>
      <c r="AB30" s="8">
        <v>411</v>
      </c>
      <c r="AC30" s="5"/>
      <c r="AD30" s="4">
        <v>819</v>
      </c>
      <c r="AE30" s="4">
        <v>351</v>
      </c>
      <c r="AF30" s="4">
        <v>296</v>
      </c>
      <c r="AG30" s="4" t="s">
        <v>79</v>
      </c>
      <c r="AH30" s="5">
        <v>40402</v>
      </c>
      <c r="AI30" s="4">
        <v>462</v>
      </c>
      <c r="AJ30" s="4" t="s">
        <v>180</v>
      </c>
      <c r="AK30" s="4" t="s">
        <v>80</v>
      </c>
      <c r="AL30" s="4">
        <v>449</v>
      </c>
      <c r="AM30" s="4" t="s">
        <v>78</v>
      </c>
      <c r="AN30" s="4">
        <v>50101</v>
      </c>
      <c r="AO30" s="4">
        <v>176</v>
      </c>
      <c r="AP30" s="4">
        <v>343</v>
      </c>
      <c r="AQ30" s="4">
        <v>386</v>
      </c>
      <c r="AR30" s="4">
        <v>314</v>
      </c>
      <c r="AS30" s="4">
        <v>331</v>
      </c>
      <c r="AT30" s="4">
        <v>651</v>
      </c>
      <c r="AU30" s="4">
        <v>145</v>
      </c>
      <c r="AV30" s="4">
        <v>308</v>
      </c>
      <c r="AW30" s="4">
        <v>375</v>
      </c>
      <c r="AX30" s="4">
        <v>288</v>
      </c>
      <c r="AY30" s="4">
        <v>320</v>
      </c>
      <c r="AZ30" s="4" t="s">
        <v>197</v>
      </c>
      <c r="BA30" s="4" t="s">
        <v>78</v>
      </c>
      <c r="BB30" s="4">
        <v>60301</v>
      </c>
      <c r="BC30" s="4">
        <v>625</v>
      </c>
      <c r="BD30" s="4">
        <v>863</v>
      </c>
      <c r="BE30" s="4">
        <v>956</v>
      </c>
      <c r="BF30" s="4">
        <v>956</v>
      </c>
      <c r="BG30" s="4"/>
      <c r="BH30" s="4"/>
      <c r="BI30" s="4"/>
      <c r="BJ30" s="4"/>
      <c r="BK30" s="4" t="s">
        <v>78</v>
      </c>
      <c r="BL30" s="4">
        <v>911</v>
      </c>
      <c r="BM30" s="4"/>
      <c r="BN30" s="4">
        <v>830</v>
      </c>
      <c r="BO30" s="4" t="s">
        <v>97</v>
      </c>
      <c r="BP30" s="4" t="s">
        <v>97</v>
      </c>
      <c r="BQ30" s="4">
        <v>215</v>
      </c>
      <c r="BR30" s="7" t="s">
        <v>90</v>
      </c>
      <c r="BS30" s="4">
        <v>214</v>
      </c>
      <c r="BT30" s="4">
        <v>214</v>
      </c>
      <c r="BU30" s="4" t="s">
        <v>107</v>
      </c>
      <c r="BV30" s="4">
        <v>100502</v>
      </c>
      <c r="BW30" s="4">
        <v>274</v>
      </c>
      <c r="BX30" s="4" t="s">
        <v>78</v>
      </c>
      <c r="BY30" s="4">
        <v>110301</v>
      </c>
      <c r="BZ30" s="6">
        <v>208</v>
      </c>
      <c r="CA30" s="6"/>
      <c r="CB30" s="6"/>
      <c r="CC30" s="7" t="s">
        <v>98</v>
      </c>
      <c r="CD30" s="7" t="s">
        <v>380</v>
      </c>
      <c r="CE30" s="7" t="s">
        <v>381</v>
      </c>
      <c r="CF30" s="7" t="s">
        <v>382</v>
      </c>
      <c r="CG30" s="7"/>
      <c r="CH30" s="7"/>
      <c r="CI30" s="7"/>
      <c r="CJ30" s="4"/>
      <c r="CK30" s="4"/>
      <c r="CL30" s="7"/>
      <c r="CM30" s="4"/>
      <c r="CN30" s="7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ht="13.5">
      <c r="A31" s="1">
        <v>30</v>
      </c>
      <c r="B31" s="11">
        <v>500</v>
      </c>
      <c r="C31" s="4">
        <v>50</v>
      </c>
      <c r="D31" s="4" t="s">
        <v>16</v>
      </c>
      <c r="E31" s="4" t="s">
        <v>87</v>
      </c>
      <c r="F31" s="5">
        <v>10111</v>
      </c>
      <c r="G31" s="4">
        <v>345</v>
      </c>
      <c r="H31" s="4">
        <v>401</v>
      </c>
      <c r="I31" s="4">
        <v>405</v>
      </c>
      <c r="J31" s="4">
        <v>332</v>
      </c>
      <c r="K31" s="4">
        <v>651</v>
      </c>
      <c r="L31" s="4">
        <v>651</v>
      </c>
      <c r="M31" s="4" t="s">
        <v>87</v>
      </c>
      <c r="N31" s="4">
        <v>345</v>
      </c>
      <c r="O31" s="4">
        <v>401</v>
      </c>
      <c r="P31" s="4">
        <v>405</v>
      </c>
      <c r="Q31" s="4">
        <v>332</v>
      </c>
      <c r="R31" s="4">
        <v>651</v>
      </c>
      <c r="S31" s="4">
        <v>651</v>
      </c>
      <c r="T31" s="4" t="s">
        <v>87</v>
      </c>
      <c r="U31" s="4" t="s">
        <v>87</v>
      </c>
      <c r="V31" s="4">
        <v>158</v>
      </c>
      <c r="W31" s="4" t="s">
        <v>78</v>
      </c>
      <c r="X31" s="5">
        <v>30301</v>
      </c>
      <c r="Y31" s="8">
        <v>543</v>
      </c>
      <c r="Z31" s="9">
        <v>819</v>
      </c>
      <c r="AA31" s="8">
        <v>300</v>
      </c>
      <c r="AB31" s="8">
        <v>411</v>
      </c>
      <c r="AC31" s="5"/>
      <c r="AD31" s="4">
        <v>819</v>
      </c>
      <c r="AE31" s="4">
        <v>351</v>
      </c>
      <c r="AF31" s="4">
        <v>296</v>
      </c>
      <c r="AG31" s="4" t="s">
        <v>192</v>
      </c>
      <c r="AH31" s="5">
        <v>40402</v>
      </c>
      <c r="AI31" s="4">
        <v>462</v>
      </c>
      <c r="AJ31" s="4" t="s">
        <v>180</v>
      </c>
      <c r="AK31" s="4" t="s">
        <v>80</v>
      </c>
      <c r="AL31" s="4">
        <v>449</v>
      </c>
      <c r="AM31" s="4" t="s">
        <v>97</v>
      </c>
      <c r="AN31" s="4">
        <v>50101</v>
      </c>
      <c r="AO31" s="4">
        <v>321</v>
      </c>
      <c r="AP31" s="4">
        <v>355</v>
      </c>
      <c r="AQ31" s="4">
        <v>401</v>
      </c>
      <c r="AR31" s="4">
        <v>292</v>
      </c>
      <c r="AS31" s="4">
        <v>651</v>
      </c>
      <c r="AT31" s="4">
        <v>651</v>
      </c>
      <c r="AU31" s="4" t="s">
        <v>197</v>
      </c>
      <c r="AV31" s="4">
        <v>296</v>
      </c>
      <c r="AW31" s="4">
        <v>360</v>
      </c>
      <c r="AX31" s="4">
        <v>310</v>
      </c>
      <c r="AY31" s="4" t="s">
        <v>197</v>
      </c>
      <c r="AZ31" s="4" t="s">
        <v>197</v>
      </c>
      <c r="BA31" s="4" t="s">
        <v>78</v>
      </c>
      <c r="BB31" s="4">
        <v>60301</v>
      </c>
      <c r="BC31" s="4">
        <v>625</v>
      </c>
      <c r="BD31" s="4">
        <v>863</v>
      </c>
      <c r="BE31" s="4">
        <v>956</v>
      </c>
      <c r="BF31" s="4">
        <v>956</v>
      </c>
      <c r="BG31" s="4"/>
      <c r="BH31" s="4"/>
      <c r="BI31" s="4"/>
      <c r="BJ31" s="4"/>
      <c r="BK31" s="4" t="s">
        <v>78</v>
      </c>
      <c r="BL31" s="4">
        <v>911</v>
      </c>
      <c r="BM31" s="4"/>
      <c r="BN31" s="4">
        <v>830</v>
      </c>
      <c r="BO31" s="4" t="s">
        <v>97</v>
      </c>
      <c r="BP31" s="4" t="s">
        <v>97</v>
      </c>
      <c r="BQ31" s="4">
        <v>215</v>
      </c>
      <c r="BR31" s="7" t="s">
        <v>82</v>
      </c>
      <c r="BS31" s="4">
        <v>214</v>
      </c>
      <c r="BT31" s="4">
        <v>214</v>
      </c>
      <c r="BU31" s="4" t="s">
        <v>82</v>
      </c>
      <c r="BV31" s="4">
        <v>100502</v>
      </c>
      <c r="BW31" s="4">
        <v>274</v>
      </c>
      <c r="BX31" s="4" t="s">
        <v>78</v>
      </c>
      <c r="BY31" s="4">
        <v>110301</v>
      </c>
      <c r="BZ31" s="6">
        <v>208</v>
      </c>
      <c r="CA31" s="6"/>
      <c r="CB31" s="6"/>
      <c r="CC31" s="7" t="s">
        <v>114</v>
      </c>
      <c r="CD31" s="7" t="s">
        <v>383</v>
      </c>
      <c r="CE31" s="7" t="s">
        <v>384</v>
      </c>
      <c r="CF31" s="7" t="s">
        <v>385</v>
      </c>
      <c r="CG31" s="7" t="s">
        <v>386</v>
      </c>
      <c r="CH31" s="7" t="s">
        <v>387</v>
      </c>
      <c r="CI31" s="7" t="s">
        <v>388</v>
      </c>
      <c r="CJ31" s="7" t="s">
        <v>389</v>
      </c>
      <c r="CK31" s="7" t="s">
        <v>390</v>
      </c>
      <c r="CL31" s="4" t="s">
        <v>391</v>
      </c>
      <c r="CM31" s="4"/>
      <c r="CN31" s="4"/>
      <c r="CO31" s="4"/>
      <c r="CP31" s="4"/>
      <c r="CR31" s="7"/>
      <c r="CS31" s="4"/>
      <c r="CT31" s="4"/>
      <c r="CU31" s="4"/>
      <c r="CV31" s="4"/>
      <c r="CW31" s="4"/>
      <c r="CX31" s="4"/>
    </row>
    <row r="32" spans="1:102" ht="13.5">
      <c r="A32" s="1">
        <v>31</v>
      </c>
      <c r="B32" s="11">
        <v>520</v>
      </c>
      <c r="C32" s="4">
        <v>52</v>
      </c>
      <c r="D32" s="4" t="s">
        <v>115</v>
      </c>
      <c r="E32" s="4" t="s">
        <v>87</v>
      </c>
      <c r="F32" s="5">
        <v>10111</v>
      </c>
      <c r="G32" s="4">
        <v>345</v>
      </c>
      <c r="H32" s="4">
        <v>401</v>
      </c>
      <c r="I32" s="4">
        <v>405</v>
      </c>
      <c r="J32" s="4">
        <v>332</v>
      </c>
      <c r="K32" s="4">
        <v>651</v>
      </c>
      <c r="L32" s="4">
        <v>651</v>
      </c>
      <c r="M32" s="4" t="s">
        <v>87</v>
      </c>
      <c r="N32" s="4">
        <v>345</v>
      </c>
      <c r="O32" s="4">
        <v>401</v>
      </c>
      <c r="P32" s="4">
        <v>405</v>
      </c>
      <c r="Q32" s="4">
        <v>332</v>
      </c>
      <c r="R32" s="4">
        <v>651</v>
      </c>
      <c r="S32" s="4">
        <v>651</v>
      </c>
      <c r="T32" s="4" t="s">
        <v>87</v>
      </c>
      <c r="U32" s="4" t="s">
        <v>87</v>
      </c>
      <c r="V32" s="4">
        <v>158</v>
      </c>
      <c r="W32" s="4" t="s">
        <v>78</v>
      </c>
      <c r="X32" s="5">
        <v>30301</v>
      </c>
      <c r="Y32" s="8">
        <v>543</v>
      </c>
      <c r="Z32" s="9">
        <v>819</v>
      </c>
      <c r="AA32" s="8">
        <v>300</v>
      </c>
      <c r="AB32" s="8">
        <v>411</v>
      </c>
      <c r="AC32" s="5"/>
      <c r="AD32" s="4">
        <v>819</v>
      </c>
      <c r="AE32" s="4">
        <v>351</v>
      </c>
      <c r="AF32" s="4">
        <v>296</v>
      </c>
      <c r="AG32" s="4" t="s">
        <v>192</v>
      </c>
      <c r="AH32" s="5">
        <v>40402</v>
      </c>
      <c r="AI32" s="4">
        <v>462</v>
      </c>
      <c r="AJ32" s="4" t="s">
        <v>180</v>
      </c>
      <c r="AK32" s="4" t="s">
        <v>80</v>
      </c>
      <c r="AL32" s="4">
        <v>449</v>
      </c>
      <c r="AM32" s="4" t="s">
        <v>97</v>
      </c>
      <c r="AN32" s="4">
        <v>50101</v>
      </c>
      <c r="AO32" s="4">
        <v>321</v>
      </c>
      <c r="AP32" s="4">
        <v>355</v>
      </c>
      <c r="AQ32" s="4">
        <v>401</v>
      </c>
      <c r="AR32" s="4">
        <v>292</v>
      </c>
      <c r="AS32" s="4">
        <v>651</v>
      </c>
      <c r="AT32" s="4">
        <v>651</v>
      </c>
      <c r="AU32" s="4" t="s">
        <v>197</v>
      </c>
      <c r="AV32" s="4">
        <v>296</v>
      </c>
      <c r="AW32" s="4">
        <v>360</v>
      </c>
      <c r="AX32" s="4">
        <v>310</v>
      </c>
      <c r="AY32" s="4" t="s">
        <v>197</v>
      </c>
      <c r="AZ32" s="4" t="s">
        <v>197</v>
      </c>
      <c r="BA32" s="4" t="s">
        <v>78</v>
      </c>
      <c r="BB32" s="4">
        <v>60301</v>
      </c>
      <c r="BC32" s="4">
        <v>625</v>
      </c>
      <c r="BD32" s="4">
        <v>863</v>
      </c>
      <c r="BE32" s="4">
        <v>956</v>
      </c>
      <c r="BF32" s="4">
        <v>956</v>
      </c>
      <c r="BG32" s="4"/>
      <c r="BH32" s="4"/>
      <c r="BI32" s="4"/>
      <c r="BJ32" s="4"/>
      <c r="BK32" s="4" t="s">
        <v>78</v>
      </c>
      <c r="BL32" s="4">
        <v>911</v>
      </c>
      <c r="BM32" s="4"/>
      <c r="BN32" s="4">
        <v>830</v>
      </c>
      <c r="BO32" s="4" t="s">
        <v>97</v>
      </c>
      <c r="BP32" s="4" t="s">
        <v>97</v>
      </c>
      <c r="BQ32" s="4">
        <v>215</v>
      </c>
      <c r="BR32" s="7" t="s">
        <v>82</v>
      </c>
      <c r="BS32" s="4">
        <v>214</v>
      </c>
      <c r="BT32" s="4">
        <v>214</v>
      </c>
      <c r="BU32" s="4" t="s">
        <v>82</v>
      </c>
      <c r="BV32" s="4">
        <v>100502</v>
      </c>
      <c r="BW32" s="4">
        <v>274</v>
      </c>
      <c r="BX32" s="4" t="s">
        <v>78</v>
      </c>
      <c r="BY32" s="4">
        <v>110301</v>
      </c>
      <c r="BZ32" s="6">
        <v>208</v>
      </c>
      <c r="CA32" s="6"/>
      <c r="CB32" s="6"/>
      <c r="CC32" s="7" t="s">
        <v>114</v>
      </c>
      <c r="CD32" s="7" t="s">
        <v>392</v>
      </c>
      <c r="CE32" s="7" t="s">
        <v>393</v>
      </c>
      <c r="CF32" s="7" t="s">
        <v>394</v>
      </c>
      <c r="CG32" s="7" t="s">
        <v>395</v>
      </c>
      <c r="CH32" s="7" t="s">
        <v>396</v>
      </c>
      <c r="CI32" s="7" t="s">
        <v>354</v>
      </c>
      <c r="CJ32" s="7" t="s">
        <v>397</v>
      </c>
      <c r="CK32" s="7" t="s">
        <v>398</v>
      </c>
      <c r="CL32" s="7" t="s">
        <v>399</v>
      </c>
      <c r="CM32" s="7" t="s">
        <v>400</v>
      </c>
      <c r="CN32" s="7" t="s">
        <v>401</v>
      </c>
      <c r="CO32" s="7" t="s">
        <v>402</v>
      </c>
      <c r="CP32" s="4" t="s">
        <v>403</v>
      </c>
      <c r="CQ32" s="7"/>
      <c r="CR32" s="4"/>
      <c r="CS32" s="4"/>
      <c r="CT32" s="4"/>
      <c r="CU32" s="4"/>
      <c r="CV32" s="4"/>
      <c r="CW32" s="4"/>
      <c r="CX32" s="4"/>
    </row>
    <row r="33" spans="1:102" ht="13.5">
      <c r="A33" s="1">
        <v>32</v>
      </c>
      <c r="B33" s="11">
        <v>530</v>
      </c>
      <c r="C33" s="7">
        <v>53</v>
      </c>
      <c r="D33" s="4" t="s">
        <v>116</v>
      </c>
      <c r="E33" s="4" t="s">
        <v>87</v>
      </c>
      <c r="F33" s="5">
        <v>10111</v>
      </c>
      <c r="G33" s="4">
        <v>345</v>
      </c>
      <c r="H33" s="4">
        <v>401</v>
      </c>
      <c r="I33" s="4">
        <v>405</v>
      </c>
      <c r="J33" s="4">
        <v>332</v>
      </c>
      <c r="K33" s="4">
        <v>651</v>
      </c>
      <c r="L33" s="4">
        <v>651</v>
      </c>
      <c r="M33" s="4" t="s">
        <v>87</v>
      </c>
      <c r="N33" s="4">
        <v>345</v>
      </c>
      <c r="O33" s="4">
        <v>401</v>
      </c>
      <c r="P33" s="4">
        <v>405</v>
      </c>
      <c r="Q33" s="4">
        <v>332</v>
      </c>
      <c r="R33" s="4">
        <v>651</v>
      </c>
      <c r="S33" s="4">
        <v>651</v>
      </c>
      <c r="T33" s="4" t="s">
        <v>87</v>
      </c>
      <c r="U33" s="4" t="s">
        <v>87</v>
      </c>
      <c r="V33" s="4">
        <v>158</v>
      </c>
      <c r="W33" s="4" t="s">
        <v>78</v>
      </c>
      <c r="X33" s="5">
        <v>30301</v>
      </c>
      <c r="Y33" s="8">
        <v>543</v>
      </c>
      <c r="Z33" s="9">
        <v>819</v>
      </c>
      <c r="AA33" s="8">
        <v>300</v>
      </c>
      <c r="AB33" s="8">
        <v>411</v>
      </c>
      <c r="AC33" s="5"/>
      <c r="AD33" s="4">
        <v>819</v>
      </c>
      <c r="AE33" s="4">
        <v>351</v>
      </c>
      <c r="AF33" s="4">
        <v>296</v>
      </c>
      <c r="AG33" s="4" t="s">
        <v>192</v>
      </c>
      <c r="AH33" s="5">
        <v>40402</v>
      </c>
      <c r="AI33" s="4">
        <v>462</v>
      </c>
      <c r="AJ33" s="4" t="s">
        <v>180</v>
      </c>
      <c r="AK33" s="4" t="s">
        <v>80</v>
      </c>
      <c r="AL33" s="4">
        <v>449</v>
      </c>
      <c r="AM33" s="4" t="s">
        <v>97</v>
      </c>
      <c r="AN33" s="4">
        <v>50101</v>
      </c>
      <c r="AO33" s="4">
        <v>321</v>
      </c>
      <c r="AP33" s="4">
        <v>355</v>
      </c>
      <c r="AQ33" s="4">
        <v>401</v>
      </c>
      <c r="AR33" s="4">
        <v>292</v>
      </c>
      <c r="AS33" s="4">
        <v>651</v>
      </c>
      <c r="AT33" s="4">
        <v>651</v>
      </c>
      <c r="AU33" s="4" t="s">
        <v>197</v>
      </c>
      <c r="AV33" s="4">
        <v>296</v>
      </c>
      <c r="AW33" s="4">
        <v>360</v>
      </c>
      <c r="AX33" s="4">
        <v>310</v>
      </c>
      <c r="AY33" s="4" t="s">
        <v>197</v>
      </c>
      <c r="AZ33" s="4" t="s">
        <v>197</v>
      </c>
      <c r="BA33" s="4" t="s">
        <v>78</v>
      </c>
      <c r="BB33" s="4">
        <v>60301</v>
      </c>
      <c r="BC33" s="4">
        <v>625</v>
      </c>
      <c r="BD33" s="4">
        <v>863</v>
      </c>
      <c r="BE33" s="4">
        <v>956</v>
      </c>
      <c r="BF33" s="4">
        <v>956</v>
      </c>
      <c r="BG33" s="4"/>
      <c r="BH33" s="4"/>
      <c r="BI33" s="4"/>
      <c r="BJ33" s="4"/>
      <c r="BK33" s="4" t="s">
        <v>78</v>
      </c>
      <c r="BL33" s="4">
        <v>911</v>
      </c>
      <c r="BM33" s="4"/>
      <c r="BN33" s="4">
        <v>830</v>
      </c>
      <c r="BO33" s="4" t="s">
        <v>97</v>
      </c>
      <c r="BP33" s="4" t="s">
        <v>97</v>
      </c>
      <c r="BQ33" s="4">
        <v>215</v>
      </c>
      <c r="BR33" s="7" t="s">
        <v>82</v>
      </c>
      <c r="BS33" s="4">
        <v>214</v>
      </c>
      <c r="BT33" s="4">
        <v>214</v>
      </c>
      <c r="BU33" s="4" t="s">
        <v>82</v>
      </c>
      <c r="BV33" s="4">
        <v>100502</v>
      </c>
      <c r="BW33" s="4">
        <v>274</v>
      </c>
      <c r="BX33" s="4" t="s">
        <v>78</v>
      </c>
      <c r="BY33" s="4">
        <v>110301</v>
      </c>
      <c r="BZ33" s="6">
        <v>208</v>
      </c>
      <c r="CA33" s="6"/>
      <c r="CB33" s="6"/>
      <c r="CC33" s="7" t="s">
        <v>114</v>
      </c>
      <c r="CD33" s="7" t="s">
        <v>404</v>
      </c>
      <c r="CE33" s="7"/>
      <c r="CF33" s="7"/>
      <c r="CG33" s="4"/>
      <c r="CH33" s="7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</row>
    <row r="34" spans="1:102" ht="13.5">
      <c r="A34" s="1">
        <v>33</v>
      </c>
      <c r="B34" s="11">
        <v>540</v>
      </c>
      <c r="C34" s="7">
        <v>54</v>
      </c>
      <c r="D34" s="4" t="s">
        <v>117</v>
      </c>
      <c r="E34" s="4" t="s">
        <v>87</v>
      </c>
      <c r="F34" s="5">
        <v>10111</v>
      </c>
      <c r="G34" s="4">
        <v>345</v>
      </c>
      <c r="H34" s="4">
        <v>401</v>
      </c>
      <c r="I34" s="4">
        <v>405</v>
      </c>
      <c r="J34" s="4">
        <v>332</v>
      </c>
      <c r="K34" s="4">
        <v>651</v>
      </c>
      <c r="L34" s="4">
        <v>651</v>
      </c>
      <c r="M34" s="4" t="s">
        <v>87</v>
      </c>
      <c r="N34" s="4">
        <v>345</v>
      </c>
      <c r="O34" s="4">
        <v>401</v>
      </c>
      <c r="P34" s="4">
        <v>405</v>
      </c>
      <c r="Q34" s="4">
        <v>332</v>
      </c>
      <c r="R34" s="4">
        <v>651</v>
      </c>
      <c r="S34" s="4">
        <v>651</v>
      </c>
      <c r="T34" s="4" t="s">
        <v>87</v>
      </c>
      <c r="U34" s="4" t="s">
        <v>87</v>
      </c>
      <c r="V34" s="4">
        <v>158</v>
      </c>
      <c r="W34" s="4" t="s">
        <v>78</v>
      </c>
      <c r="X34" s="5">
        <v>30301</v>
      </c>
      <c r="Y34" s="8">
        <v>543</v>
      </c>
      <c r="Z34" s="9">
        <v>819</v>
      </c>
      <c r="AA34" s="8">
        <v>300</v>
      </c>
      <c r="AB34" s="8">
        <v>411</v>
      </c>
      <c r="AC34" s="5"/>
      <c r="AD34" s="4">
        <v>819</v>
      </c>
      <c r="AE34" s="4">
        <v>351</v>
      </c>
      <c r="AF34" s="4">
        <v>296</v>
      </c>
      <c r="AG34" s="4" t="s">
        <v>192</v>
      </c>
      <c r="AH34" s="5">
        <v>40402</v>
      </c>
      <c r="AI34" s="4">
        <v>462</v>
      </c>
      <c r="AJ34" s="4" t="s">
        <v>180</v>
      </c>
      <c r="AK34" s="4" t="s">
        <v>80</v>
      </c>
      <c r="AL34" s="4">
        <v>449</v>
      </c>
      <c r="AM34" s="4" t="s">
        <v>97</v>
      </c>
      <c r="AN34" s="4">
        <v>50101</v>
      </c>
      <c r="AO34" s="4">
        <v>321</v>
      </c>
      <c r="AP34" s="4">
        <v>355</v>
      </c>
      <c r="AQ34" s="4">
        <v>401</v>
      </c>
      <c r="AR34" s="4">
        <v>292</v>
      </c>
      <c r="AS34" s="4">
        <v>651</v>
      </c>
      <c r="AT34" s="4">
        <v>651</v>
      </c>
      <c r="AU34" s="4" t="s">
        <v>197</v>
      </c>
      <c r="AV34" s="4">
        <v>296</v>
      </c>
      <c r="AW34" s="4">
        <v>360</v>
      </c>
      <c r="AX34" s="4">
        <v>310</v>
      </c>
      <c r="AY34" s="4" t="s">
        <v>197</v>
      </c>
      <c r="AZ34" s="4" t="s">
        <v>197</v>
      </c>
      <c r="BA34" s="4" t="s">
        <v>78</v>
      </c>
      <c r="BB34" s="4">
        <v>60301</v>
      </c>
      <c r="BC34" s="4">
        <v>625</v>
      </c>
      <c r="BD34" s="4">
        <v>863</v>
      </c>
      <c r="BE34" s="4">
        <v>956</v>
      </c>
      <c r="BF34" s="4">
        <v>956</v>
      </c>
      <c r="BG34" s="4"/>
      <c r="BH34" s="4"/>
      <c r="BI34" s="4"/>
      <c r="BJ34" s="4"/>
      <c r="BK34" s="4" t="s">
        <v>78</v>
      </c>
      <c r="BL34" s="4">
        <v>911</v>
      </c>
      <c r="BM34" s="4"/>
      <c r="BN34" s="4">
        <v>830</v>
      </c>
      <c r="BO34" s="4" t="s">
        <v>97</v>
      </c>
      <c r="BP34" s="4" t="s">
        <v>97</v>
      </c>
      <c r="BQ34" s="4">
        <v>215</v>
      </c>
      <c r="BR34" s="7" t="s">
        <v>82</v>
      </c>
      <c r="BS34" s="4">
        <v>214</v>
      </c>
      <c r="BT34" s="4">
        <v>214</v>
      </c>
      <c r="BU34" s="4" t="s">
        <v>82</v>
      </c>
      <c r="BV34" s="4">
        <v>100502</v>
      </c>
      <c r="BW34" s="4">
        <v>274</v>
      </c>
      <c r="BX34" s="4" t="s">
        <v>78</v>
      </c>
      <c r="BY34" s="4">
        <v>110301</v>
      </c>
      <c r="BZ34" s="6">
        <v>208</v>
      </c>
      <c r="CA34" s="6"/>
      <c r="CB34" s="6"/>
      <c r="CC34" s="7" t="s">
        <v>114</v>
      </c>
      <c r="CD34" s="7" t="s">
        <v>405</v>
      </c>
      <c r="CE34" s="7" t="s">
        <v>406</v>
      </c>
      <c r="CF34" s="7" t="s">
        <v>407</v>
      </c>
      <c r="CG34" s="4" t="s">
        <v>408</v>
      </c>
      <c r="CH34" s="7" t="s">
        <v>409</v>
      </c>
      <c r="CI34" s="7" t="s">
        <v>410</v>
      </c>
      <c r="CJ34" s="7" t="s">
        <v>172</v>
      </c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</row>
    <row r="35" spans="1:102" ht="13.5">
      <c r="A35" s="1">
        <v>34</v>
      </c>
      <c r="B35" s="11">
        <v>550</v>
      </c>
      <c r="C35" s="312">
        <v>55</v>
      </c>
      <c r="D35" s="4" t="s">
        <v>118</v>
      </c>
      <c r="E35" s="4" t="s">
        <v>87</v>
      </c>
      <c r="F35" s="5">
        <v>10111</v>
      </c>
      <c r="G35" s="4">
        <v>345</v>
      </c>
      <c r="H35" s="4">
        <v>401</v>
      </c>
      <c r="I35" s="4">
        <v>405</v>
      </c>
      <c r="J35" s="4">
        <v>332</v>
      </c>
      <c r="K35" s="4">
        <v>651</v>
      </c>
      <c r="L35" s="4">
        <v>651</v>
      </c>
      <c r="M35" s="4" t="s">
        <v>87</v>
      </c>
      <c r="N35" s="4">
        <v>345</v>
      </c>
      <c r="O35" s="4">
        <v>401</v>
      </c>
      <c r="P35" s="4">
        <v>405</v>
      </c>
      <c r="Q35" s="4">
        <v>332</v>
      </c>
      <c r="R35" s="4">
        <v>651</v>
      </c>
      <c r="S35" s="4">
        <v>651</v>
      </c>
      <c r="T35" s="4" t="s">
        <v>87</v>
      </c>
      <c r="U35" s="4" t="s">
        <v>87</v>
      </c>
      <c r="V35" s="4">
        <v>158</v>
      </c>
      <c r="W35" s="4" t="s">
        <v>78</v>
      </c>
      <c r="X35" s="5">
        <v>30301</v>
      </c>
      <c r="Y35" s="8">
        <v>543</v>
      </c>
      <c r="Z35" s="9">
        <v>819</v>
      </c>
      <c r="AA35" s="8">
        <v>300</v>
      </c>
      <c r="AB35" s="8">
        <v>411</v>
      </c>
      <c r="AC35" s="5"/>
      <c r="AD35" s="4">
        <v>819</v>
      </c>
      <c r="AE35" s="4">
        <v>351</v>
      </c>
      <c r="AF35" s="4">
        <v>296</v>
      </c>
      <c r="AG35" s="4" t="s">
        <v>192</v>
      </c>
      <c r="AH35" s="5">
        <v>40402</v>
      </c>
      <c r="AI35" s="4">
        <v>462</v>
      </c>
      <c r="AJ35" s="4" t="s">
        <v>180</v>
      </c>
      <c r="AK35" s="4" t="s">
        <v>80</v>
      </c>
      <c r="AL35" s="4">
        <v>449</v>
      </c>
      <c r="AM35" s="4" t="s">
        <v>97</v>
      </c>
      <c r="AN35" s="4">
        <v>50101</v>
      </c>
      <c r="AO35" s="4">
        <v>321</v>
      </c>
      <c r="AP35" s="4">
        <v>355</v>
      </c>
      <c r="AQ35" s="4">
        <v>401</v>
      </c>
      <c r="AR35" s="4">
        <v>292</v>
      </c>
      <c r="AS35" s="4">
        <v>651</v>
      </c>
      <c r="AT35" s="4">
        <v>651</v>
      </c>
      <c r="AU35" s="4" t="s">
        <v>197</v>
      </c>
      <c r="AV35" s="4">
        <v>296</v>
      </c>
      <c r="AW35" s="4">
        <v>360</v>
      </c>
      <c r="AX35" s="4">
        <v>310</v>
      </c>
      <c r="AY35" s="4" t="s">
        <v>197</v>
      </c>
      <c r="AZ35" s="4" t="s">
        <v>197</v>
      </c>
      <c r="BA35" s="4" t="s">
        <v>78</v>
      </c>
      <c r="BB35" s="4">
        <v>60301</v>
      </c>
      <c r="BC35" s="4">
        <v>625</v>
      </c>
      <c r="BD35" s="4">
        <v>863</v>
      </c>
      <c r="BE35" s="4">
        <v>956</v>
      </c>
      <c r="BF35" s="4">
        <v>956</v>
      </c>
      <c r="BG35" s="4"/>
      <c r="BH35" s="4"/>
      <c r="BI35" s="4"/>
      <c r="BJ35" s="4"/>
      <c r="BK35" s="4" t="s">
        <v>78</v>
      </c>
      <c r="BL35" s="4">
        <v>911</v>
      </c>
      <c r="BM35" s="4"/>
      <c r="BN35" s="4">
        <v>830</v>
      </c>
      <c r="BO35" s="7" t="s">
        <v>97</v>
      </c>
      <c r="BP35" s="7" t="s">
        <v>97</v>
      </c>
      <c r="BQ35" s="4">
        <v>215</v>
      </c>
      <c r="BR35" s="7" t="s">
        <v>82</v>
      </c>
      <c r="BS35" s="4">
        <v>214</v>
      </c>
      <c r="BT35" s="4">
        <v>214</v>
      </c>
      <c r="BU35" s="4" t="s">
        <v>82</v>
      </c>
      <c r="BV35" s="4">
        <v>100502</v>
      </c>
      <c r="BW35" s="4">
        <v>274</v>
      </c>
      <c r="BX35" s="4" t="s">
        <v>78</v>
      </c>
      <c r="BY35" s="4">
        <v>110301</v>
      </c>
      <c r="BZ35" s="6">
        <v>208</v>
      </c>
      <c r="CA35" s="6"/>
      <c r="CB35" s="6"/>
      <c r="CC35" s="7" t="s">
        <v>114</v>
      </c>
      <c r="CD35" s="7" t="s">
        <v>411</v>
      </c>
      <c r="CE35" s="4" t="s">
        <v>412</v>
      </c>
      <c r="CF35" s="4" t="s">
        <v>413</v>
      </c>
      <c r="CG35" s="4" t="s">
        <v>414</v>
      </c>
      <c r="CH35" s="4" t="s">
        <v>415</v>
      </c>
      <c r="CI35" s="4" t="s">
        <v>416</v>
      </c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ht="13.5">
      <c r="A36" s="1">
        <v>35</v>
      </c>
      <c r="B36" s="11">
        <v>560</v>
      </c>
      <c r="C36" s="312">
        <v>56</v>
      </c>
      <c r="D36" s="4" t="s">
        <v>119</v>
      </c>
      <c r="E36" s="4" t="s">
        <v>87</v>
      </c>
      <c r="F36" s="5">
        <v>10111</v>
      </c>
      <c r="G36" s="4">
        <v>345</v>
      </c>
      <c r="H36" s="4">
        <v>401</v>
      </c>
      <c r="I36" s="4">
        <v>405</v>
      </c>
      <c r="J36" s="4">
        <v>332</v>
      </c>
      <c r="K36" s="4">
        <v>651</v>
      </c>
      <c r="L36" s="4">
        <v>651</v>
      </c>
      <c r="M36" s="4" t="s">
        <v>87</v>
      </c>
      <c r="N36" s="4">
        <v>345</v>
      </c>
      <c r="O36" s="4">
        <v>401</v>
      </c>
      <c r="P36" s="4">
        <v>405</v>
      </c>
      <c r="Q36" s="4">
        <v>332</v>
      </c>
      <c r="R36" s="4">
        <v>651</v>
      </c>
      <c r="S36" s="4">
        <v>651</v>
      </c>
      <c r="T36" s="4" t="s">
        <v>87</v>
      </c>
      <c r="U36" s="4" t="s">
        <v>87</v>
      </c>
      <c r="V36" s="4">
        <v>158</v>
      </c>
      <c r="W36" s="4" t="s">
        <v>78</v>
      </c>
      <c r="X36" s="5">
        <v>30301</v>
      </c>
      <c r="Y36" s="8">
        <v>543</v>
      </c>
      <c r="Z36" s="9">
        <v>819</v>
      </c>
      <c r="AA36" s="8">
        <v>300</v>
      </c>
      <c r="AB36" s="8">
        <v>411</v>
      </c>
      <c r="AC36" s="5"/>
      <c r="AD36" s="4">
        <v>819</v>
      </c>
      <c r="AE36" s="4">
        <v>351</v>
      </c>
      <c r="AF36" s="4">
        <v>296</v>
      </c>
      <c r="AG36" s="4" t="s">
        <v>79</v>
      </c>
      <c r="AH36" s="5">
        <v>40402</v>
      </c>
      <c r="AI36" s="4">
        <v>462</v>
      </c>
      <c r="AJ36" s="4" t="s">
        <v>180</v>
      </c>
      <c r="AK36" s="4" t="s">
        <v>80</v>
      </c>
      <c r="AL36" s="4">
        <v>449</v>
      </c>
      <c r="AM36" s="4" t="s">
        <v>78</v>
      </c>
      <c r="AN36" s="4">
        <v>50101</v>
      </c>
      <c r="AO36" s="4">
        <v>176</v>
      </c>
      <c r="AP36" s="4">
        <v>343</v>
      </c>
      <c r="AQ36" s="4">
        <v>386</v>
      </c>
      <c r="AR36" s="4">
        <v>314</v>
      </c>
      <c r="AS36" s="4">
        <v>331</v>
      </c>
      <c r="AT36" s="4">
        <v>651</v>
      </c>
      <c r="AU36" s="4">
        <v>145</v>
      </c>
      <c r="AV36" s="4">
        <v>308</v>
      </c>
      <c r="AW36" s="4">
        <v>375</v>
      </c>
      <c r="AX36" s="4">
        <v>288</v>
      </c>
      <c r="AY36" s="4">
        <v>320</v>
      </c>
      <c r="AZ36" s="4" t="s">
        <v>197</v>
      </c>
      <c r="BA36" s="4" t="s">
        <v>78</v>
      </c>
      <c r="BB36" s="4">
        <v>60301</v>
      </c>
      <c r="BC36" s="4">
        <v>625</v>
      </c>
      <c r="BD36" s="4">
        <v>863</v>
      </c>
      <c r="BE36" s="4">
        <v>956</v>
      </c>
      <c r="BF36" s="4">
        <v>956</v>
      </c>
      <c r="BG36" s="4"/>
      <c r="BH36" s="4"/>
      <c r="BI36" s="4"/>
      <c r="BJ36" s="4"/>
      <c r="BK36" s="4" t="s">
        <v>78</v>
      </c>
      <c r="BL36" s="4">
        <v>911</v>
      </c>
      <c r="BM36" s="4"/>
      <c r="BN36" s="4">
        <v>830</v>
      </c>
      <c r="BO36" s="7" t="s">
        <v>97</v>
      </c>
      <c r="BP36" s="7" t="s">
        <v>97</v>
      </c>
      <c r="BQ36" s="4">
        <v>215</v>
      </c>
      <c r="BR36" s="7" t="s">
        <v>82</v>
      </c>
      <c r="BS36" s="4">
        <v>214</v>
      </c>
      <c r="BT36" s="4">
        <v>214</v>
      </c>
      <c r="BU36" s="4" t="s">
        <v>82</v>
      </c>
      <c r="BV36" s="4">
        <v>100502</v>
      </c>
      <c r="BW36" s="4">
        <v>274</v>
      </c>
      <c r="BX36" s="4" t="s">
        <v>78</v>
      </c>
      <c r="BY36" s="4">
        <v>110301</v>
      </c>
      <c r="BZ36" s="6">
        <v>208</v>
      </c>
      <c r="CA36" s="6"/>
      <c r="CB36" s="6"/>
      <c r="CC36" s="7" t="s">
        <v>120</v>
      </c>
      <c r="CD36" s="7" t="s">
        <v>417</v>
      </c>
      <c r="CE36" s="7" t="s">
        <v>418</v>
      </c>
      <c r="CF36" s="7" t="s">
        <v>419</v>
      </c>
      <c r="CG36" s="7" t="s">
        <v>420</v>
      </c>
      <c r="CH36" s="7" t="s">
        <v>421</v>
      </c>
      <c r="CI36" s="7" t="s">
        <v>422</v>
      </c>
      <c r="CJ36" s="7" t="s">
        <v>423</v>
      </c>
      <c r="CK36" s="7" t="s">
        <v>176</v>
      </c>
      <c r="CL36" s="8" t="s">
        <v>424</v>
      </c>
      <c r="CO36" s="7"/>
      <c r="CP36" s="7"/>
      <c r="CQ36" s="7"/>
      <c r="CR36" s="4"/>
      <c r="CU36" s="7"/>
      <c r="CV36" s="7"/>
      <c r="CW36" s="7"/>
      <c r="CX36" s="4"/>
    </row>
    <row r="37" spans="1:103" ht="13.5">
      <c r="A37" s="1">
        <v>36</v>
      </c>
      <c r="B37" s="11">
        <v>590</v>
      </c>
      <c r="C37" s="312">
        <v>59</v>
      </c>
      <c r="D37" s="4" t="s">
        <v>121</v>
      </c>
      <c r="E37" s="4" t="s">
        <v>87</v>
      </c>
      <c r="F37" s="5">
        <v>10111</v>
      </c>
      <c r="G37" s="4">
        <v>345</v>
      </c>
      <c r="H37" s="4">
        <v>401</v>
      </c>
      <c r="I37" s="4">
        <v>405</v>
      </c>
      <c r="J37" s="4">
        <v>332</v>
      </c>
      <c r="K37" s="4">
        <v>651</v>
      </c>
      <c r="L37" s="4">
        <v>651</v>
      </c>
      <c r="M37" s="4" t="s">
        <v>87</v>
      </c>
      <c r="N37" s="4">
        <v>345</v>
      </c>
      <c r="O37" s="4">
        <v>401</v>
      </c>
      <c r="P37" s="4">
        <v>405</v>
      </c>
      <c r="Q37" s="4">
        <v>332</v>
      </c>
      <c r="R37" s="4">
        <v>651</v>
      </c>
      <c r="S37" s="4">
        <v>651</v>
      </c>
      <c r="T37" s="4" t="s">
        <v>87</v>
      </c>
      <c r="U37" s="4" t="s">
        <v>87</v>
      </c>
      <c r="V37" s="4">
        <v>158</v>
      </c>
      <c r="W37" s="4" t="s">
        <v>78</v>
      </c>
      <c r="X37" s="5">
        <v>30301</v>
      </c>
      <c r="Y37" s="8">
        <v>543</v>
      </c>
      <c r="Z37" s="9">
        <v>819</v>
      </c>
      <c r="AA37" s="8">
        <v>300</v>
      </c>
      <c r="AB37" s="8">
        <v>411</v>
      </c>
      <c r="AC37" s="5"/>
      <c r="AD37" s="4">
        <v>819</v>
      </c>
      <c r="AE37" s="4">
        <v>351</v>
      </c>
      <c r="AF37" s="4">
        <v>296</v>
      </c>
      <c r="AG37" s="4" t="s">
        <v>79</v>
      </c>
      <c r="AH37" s="5">
        <v>40402</v>
      </c>
      <c r="AI37" s="4">
        <v>462</v>
      </c>
      <c r="AJ37" s="4" t="s">
        <v>180</v>
      </c>
      <c r="AK37" s="4" t="s">
        <v>80</v>
      </c>
      <c r="AL37" s="4">
        <v>449</v>
      </c>
      <c r="AM37" s="4" t="s">
        <v>78</v>
      </c>
      <c r="AN37" s="4">
        <v>50101</v>
      </c>
      <c r="AO37" s="4">
        <v>176</v>
      </c>
      <c r="AP37" s="4">
        <v>343</v>
      </c>
      <c r="AQ37" s="4">
        <v>386</v>
      </c>
      <c r="AR37" s="4">
        <v>314</v>
      </c>
      <c r="AS37" s="4">
        <v>331</v>
      </c>
      <c r="AT37" s="4">
        <v>651</v>
      </c>
      <c r="AU37" s="4">
        <v>145</v>
      </c>
      <c r="AV37" s="4">
        <v>308</v>
      </c>
      <c r="AW37" s="4">
        <v>375</v>
      </c>
      <c r="AX37" s="4">
        <v>288</v>
      </c>
      <c r="AY37" s="4">
        <v>320</v>
      </c>
      <c r="AZ37" s="4" t="s">
        <v>197</v>
      </c>
      <c r="BA37" s="4" t="s">
        <v>78</v>
      </c>
      <c r="BB37" s="4">
        <v>60301</v>
      </c>
      <c r="BC37" s="4">
        <v>625</v>
      </c>
      <c r="BD37" s="4">
        <v>863</v>
      </c>
      <c r="BE37" s="4">
        <v>956</v>
      </c>
      <c r="BF37" s="4">
        <v>956</v>
      </c>
      <c r="BG37" s="4"/>
      <c r="BH37" s="4"/>
      <c r="BI37" s="4"/>
      <c r="BJ37" s="4"/>
      <c r="BK37" s="4" t="s">
        <v>78</v>
      </c>
      <c r="BL37" s="4">
        <v>911</v>
      </c>
      <c r="BM37" s="4"/>
      <c r="BN37" s="4">
        <v>830</v>
      </c>
      <c r="BO37" s="7" t="s">
        <v>97</v>
      </c>
      <c r="BP37" s="7" t="s">
        <v>97</v>
      </c>
      <c r="BQ37" s="4">
        <v>215</v>
      </c>
      <c r="BR37" s="7" t="s">
        <v>82</v>
      </c>
      <c r="BS37" s="4">
        <v>214</v>
      </c>
      <c r="BT37" s="4">
        <v>214</v>
      </c>
      <c r="BU37" s="4" t="s">
        <v>82</v>
      </c>
      <c r="BV37" s="4">
        <v>100502</v>
      </c>
      <c r="BW37" s="4">
        <v>274</v>
      </c>
      <c r="BX37" s="4" t="s">
        <v>78</v>
      </c>
      <c r="BY37" s="4">
        <v>110301</v>
      </c>
      <c r="BZ37" s="6">
        <v>208</v>
      </c>
      <c r="CA37" s="6"/>
      <c r="CB37" s="6"/>
      <c r="CC37" s="7" t="s">
        <v>122</v>
      </c>
      <c r="CD37" s="7" t="s">
        <v>425</v>
      </c>
      <c r="CE37" s="7" t="s">
        <v>426</v>
      </c>
      <c r="CF37" s="7" t="s">
        <v>427</v>
      </c>
      <c r="CG37" s="7" t="s">
        <v>428</v>
      </c>
      <c r="CH37" s="7" t="s">
        <v>429</v>
      </c>
      <c r="CI37" s="4" t="s">
        <v>430</v>
      </c>
      <c r="CJ37" s="7" t="s">
        <v>431</v>
      </c>
      <c r="CL37" s="7"/>
      <c r="CM37" s="7"/>
      <c r="CN37" s="7"/>
      <c r="CO37" s="4"/>
      <c r="CP37" s="4"/>
      <c r="CQ37" s="7"/>
      <c r="CR37" s="7"/>
      <c r="CS37" s="7"/>
      <c r="CT37" s="4"/>
      <c r="CU37" s="7"/>
      <c r="CV37" s="4"/>
      <c r="CW37" s="4"/>
      <c r="CX37" s="4"/>
      <c r="CY37" s="8"/>
    </row>
    <row r="38" spans="1:102" ht="13.5">
      <c r="A38" s="1">
        <v>37</v>
      </c>
      <c r="B38" s="11">
        <v>600</v>
      </c>
      <c r="C38" s="4">
        <v>60</v>
      </c>
      <c r="D38" s="4" t="s">
        <v>123</v>
      </c>
      <c r="E38" s="4" t="s">
        <v>87</v>
      </c>
      <c r="F38" s="5">
        <v>10111</v>
      </c>
      <c r="G38" s="4">
        <v>345</v>
      </c>
      <c r="H38" s="4">
        <v>401</v>
      </c>
      <c r="I38" s="4">
        <v>405</v>
      </c>
      <c r="J38" s="4">
        <v>332</v>
      </c>
      <c r="K38" s="4">
        <v>651</v>
      </c>
      <c r="L38" s="4">
        <v>651</v>
      </c>
      <c r="M38" s="4" t="s">
        <v>87</v>
      </c>
      <c r="N38" s="4">
        <v>345</v>
      </c>
      <c r="O38" s="4">
        <v>401</v>
      </c>
      <c r="P38" s="4">
        <v>405</v>
      </c>
      <c r="Q38" s="4">
        <v>332</v>
      </c>
      <c r="R38" s="4">
        <v>651</v>
      </c>
      <c r="S38" s="4">
        <v>651</v>
      </c>
      <c r="T38" s="4" t="s">
        <v>87</v>
      </c>
      <c r="U38" s="4" t="s">
        <v>87</v>
      </c>
      <c r="V38" s="4">
        <v>158</v>
      </c>
      <c r="W38" s="4" t="s">
        <v>78</v>
      </c>
      <c r="X38" s="5">
        <v>30301</v>
      </c>
      <c r="Y38" s="8">
        <v>543</v>
      </c>
      <c r="Z38" s="9">
        <v>819</v>
      </c>
      <c r="AA38" s="8">
        <v>300</v>
      </c>
      <c r="AB38" s="8">
        <v>411</v>
      </c>
      <c r="AC38" s="5"/>
      <c r="AD38" s="4">
        <v>819</v>
      </c>
      <c r="AE38" s="4">
        <v>351</v>
      </c>
      <c r="AF38" s="4">
        <v>296</v>
      </c>
      <c r="AG38" s="4" t="s">
        <v>79</v>
      </c>
      <c r="AH38" s="5">
        <v>40402</v>
      </c>
      <c r="AI38" s="4">
        <v>462</v>
      </c>
      <c r="AJ38" s="4" t="s">
        <v>180</v>
      </c>
      <c r="AK38" s="4" t="s">
        <v>80</v>
      </c>
      <c r="AL38" s="4">
        <v>449</v>
      </c>
      <c r="AM38" s="4" t="s">
        <v>78</v>
      </c>
      <c r="AN38" s="4">
        <v>50101</v>
      </c>
      <c r="AO38" s="4">
        <v>176</v>
      </c>
      <c r="AP38" s="4">
        <v>343</v>
      </c>
      <c r="AQ38" s="4">
        <v>386</v>
      </c>
      <c r="AR38" s="4">
        <v>314</v>
      </c>
      <c r="AS38" s="4">
        <v>331</v>
      </c>
      <c r="AT38" s="4">
        <v>651</v>
      </c>
      <c r="AU38" s="4">
        <v>145</v>
      </c>
      <c r="AV38" s="4">
        <v>308</v>
      </c>
      <c r="AW38" s="4">
        <v>375</v>
      </c>
      <c r="AX38" s="4">
        <v>288</v>
      </c>
      <c r="AY38" s="4">
        <v>320</v>
      </c>
      <c r="AZ38" s="4" t="s">
        <v>197</v>
      </c>
      <c r="BA38" s="4" t="s">
        <v>78</v>
      </c>
      <c r="BB38" s="4">
        <v>60301</v>
      </c>
      <c r="BC38" s="4">
        <v>625</v>
      </c>
      <c r="BD38" s="4">
        <v>863</v>
      </c>
      <c r="BE38" s="4">
        <v>956</v>
      </c>
      <c r="BF38" s="4">
        <v>956</v>
      </c>
      <c r="BG38" s="4"/>
      <c r="BH38" s="4"/>
      <c r="BI38" s="4"/>
      <c r="BJ38" s="4"/>
      <c r="BK38" s="4" t="s">
        <v>78</v>
      </c>
      <c r="BL38" s="4">
        <v>911</v>
      </c>
      <c r="BM38" s="4"/>
      <c r="BN38" s="4">
        <v>830</v>
      </c>
      <c r="BO38" s="7" t="s">
        <v>81</v>
      </c>
      <c r="BP38" s="7" t="s">
        <v>81</v>
      </c>
      <c r="BQ38" s="4">
        <v>215</v>
      </c>
      <c r="BR38" s="7" t="s">
        <v>82</v>
      </c>
      <c r="BS38" s="4">
        <v>214</v>
      </c>
      <c r="BT38" s="4">
        <v>214</v>
      </c>
      <c r="BU38" s="4" t="s">
        <v>78</v>
      </c>
      <c r="BV38" s="4">
        <v>100501</v>
      </c>
      <c r="BW38" s="4">
        <v>274</v>
      </c>
      <c r="BX38" s="4" t="s">
        <v>83</v>
      </c>
      <c r="BY38" s="4">
        <v>110304</v>
      </c>
      <c r="BZ38" s="6">
        <v>208</v>
      </c>
      <c r="CA38" s="6"/>
      <c r="CB38" s="6"/>
      <c r="CC38" s="7" t="s">
        <v>95</v>
      </c>
      <c r="CD38" s="7" t="s">
        <v>432</v>
      </c>
      <c r="CE38" s="4" t="s">
        <v>433</v>
      </c>
      <c r="CF38" s="4" t="s">
        <v>434</v>
      </c>
      <c r="CG38" s="4" t="s">
        <v>17</v>
      </c>
      <c r="CH38" s="4" t="s">
        <v>18</v>
      </c>
      <c r="CI38" s="4" t="s">
        <v>19</v>
      </c>
      <c r="CJ38" s="4" t="s">
        <v>20</v>
      </c>
      <c r="CK38" s="4" t="s">
        <v>21</v>
      </c>
      <c r="CL38" s="4" t="s">
        <v>173</v>
      </c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1:102" ht="13.5">
      <c r="A39" s="1">
        <v>38</v>
      </c>
      <c r="B39" s="11">
        <v>601</v>
      </c>
      <c r="C39" s="4">
        <v>60</v>
      </c>
      <c r="D39" s="4" t="s">
        <v>123</v>
      </c>
      <c r="E39" s="4" t="s">
        <v>87</v>
      </c>
      <c r="F39" s="5">
        <v>10111</v>
      </c>
      <c r="G39" s="4">
        <v>345</v>
      </c>
      <c r="H39" s="4">
        <v>401</v>
      </c>
      <c r="I39" s="4">
        <v>405</v>
      </c>
      <c r="J39" s="4">
        <v>332</v>
      </c>
      <c r="K39" s="4">
        <v>651</v>
      </c>
      <c r="L39" s="4">
        <v>651</v>
      </c>
      <c r="M39" s="4" t="s">
        <v>87</v>
      </c>
      <c r="N39" s="4">
        <v>345</v>
      </c>
      <c r="O39" s="4">
        <v>401</v>
      </c>
      <c r="P39" s="4">
        <v>405</v>
      </c>
      <c r="Q39" s="4">
        <v>332</v>
      </c>
      <c r="R39" s="4">
        <v>651</v>
      </c>
      <c r="S39" s="4">
        <v>651</v>
      </c>
      <c r="T39" s="4" t="s">
        <v>87</v>
      </c>
      <c r="U39" s="4" t="s">
        <v>87</v>
      </c>
      <c r="V39" s="4">
        <v>158</v>
      </c>
      <c r="W39" s="4" t="s">
        <v>80</v>
      </c>
      <c r="X39" s="5">
        <v>30301</v>
      </c>
      <c r="Y39" s="8" t="s">
        <v>80</v>
      </c>
      <c r="Z39" s="9" t="s">
        <v>80</v>
      </c>
      <c r="AA39" s="8" t="s">
        <v>80</v>
      </c>
      <c r="AB39" s="8" t="s">
        <v>80</v>
      </c>
      <c r="AC39" s="5"/>
      <c r="AD39" s="4" t="s">
        <v>80</v>
      </c>
      <c r="AE39" s="4" t="s">
        <v>80</v>
      </c>
      <c r="AF39" s="4" t="s">
        <v>80</v>
      </c>
      <c r="AG39" s="4" t="s">
        <v>80</v>
      </c>
      <c r="AH39" s="5">
        <v>40401</v>
      </c>
      <c r="AI39" s="4" t="s">
        <v>80</v>
      </c>
      <c r="AJ39" s="4" t="s">
        <v>80</v>
      </c>
      <c r="AK39" s="4" t="s">
        <v>80</v>
      </c>
      <c r="AL39" s="4" t="s">
        <v>80</v>
      </c>
      <c r="AM39" s="4" t="s">
        <v>80</v>
      </c>
      <c r="AN39" s="4">
        <v>50101</v>
      </c>
      <c r="AO39" s="4" t="s">
        <v>80</v>
      </c>
      <c r="AP39" s="4" t="s">
        <v>80</v>
      </c>
      <c r="AQ39" s="4" t="s">
        <v>80</v>
      </c>
      <c r="AR39" s="4" t="s">
        <v>80</v>
      </c>
      <c r="AS39" s="4" t="s">
        <v>80</v>
      </c>
      <c r="AT39" s="4" t="s">
        <v>80</v>
      </c>
      <c r="AU39" s="4" t="s">
        <v>80</v>
      </c>
      <c r="AV39" s="4" t="s">
        <v>80</v>
      </c>
      <c r="AW39" s="4" t="s">
        <v>80</v>
      </c>
      <c r="AX39" s="4" t="s">
        <v>80</v>
      </c>
      <c r="AY39" s="4" t="s">
        <v>80</v>
      </c>
      <c r="AZ39" s="4" t="s">
        <v>80</v>
      </c>
      <c r="BA39" s="4" t="s">
        <v>80</v>
      </c>
      <c r="BB39" s="4">
        <v>60303</v>
      </c>
      <c r="BC39" s="4" t="s">
        <v>80</v>
      </c>
      <c r="BD39" s="4" t="s">
        <v>80</v>
      </c>
      <c r="BE39" s="4" t="s">
        <v>80</v>
      </c>
      <c r="BF39" s="4" t="s">
        <v>80</v>
      </c>
      <c r="BG39" s="4"/>
      <c r="BH39" s="4" t="s">
        <v>80</v>
      </c>
      <c r="BI39" s="4" t="s">
        <v>80</v>
      </c>
      <c r="BJ39" s="4" t="s">
        <v>80</v>
      </c>
      <c r="BK39" s="4" t="s">
        <v>80</v>
      </c>
      <c r="BL39" s="4" t="s">
        <v>80</v>
      </c>
      <c r="BM39" s="4"/>
      <c r="BN39" s="4" t="s">
        <v>80</v>
      </c>
      <c r="BO39" s="7" t="s">
        <v>80</v>
      </c>
      <c r="BP39" s="7" t="s">
        <v>80</v>
      </c>
      <c r="BQ39" s="4" t="s">
        <v>80</v>
      </c>
      <c r="BR39" s="7" t="s">
        <v>90</v>
      </c>
      <c r="BS39" s="4">
        <v>214</v>
      </c>
      <c r="BT39" s="4">
        <v>214</v>
      </c>
      <c r="BU39" s="4" t="s">
        <v>80</v>
      </c>
      <c r="BV39" s="4">
        <v>100502</v>
      </c>
      <c r="BW39" s="4" t="s">
        <v>80</v>
      </c>
      <c r="BX39" s="4" t="s">
        <v>78</v>
      </c>
      <c r="BY39" s="4">
        <v>110301</v>
      </c>
      <c r="BZ39" s="6">
        <v>208</v>
      </c>
      <c r="CA39" s="6"/>
      <c r="CB39" s="6"/>
      <c r="CC39" s="7" t="s">
        <v>124</v>
      </c>
      <c r="CD39" s="7" t="s">
        <v>435</v>
      </c>
      <c r="CE39" s="7" t="s">
        <v>436</v>
      </c>
      <c r="CF39" s="7" t="s">
        <v>437</v>
      </c>
      <c r="CG39" s="7" t="s">
        <v>438</v>
      </c>
      <c r="CH39" s="7" t="s">
        <v>439</v>
      </c>
      <c r="CI39" s="7" t="s">
        <v>173</v>
      </c>
      <c r="CJ39" s="4"/>
      <c r="CK39" s="7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</row>
    <row r="40" spans="1:102" ht="13.5">
      <c r="A40" s="1">
        <v>39</v>
      </c>
      <c r="B40" s="11">
        <v>610</v>
      </c>
      <c r="C40" s="4">
        <v>61</v>
      </c>
      <c r="D40" s="4" t="s">
        <v>125</v>
      </c>
      <c r="E40" s="4" t="s">
        <v>87</v>
      </c>
      <c r="F40" s="5">
        <v>10111</v>
      </c>
      <c r="G40" s="4">
        <v>345</v>
      </c>
      <c r="H40" s="4">
        <v>401</v>
      </c>
      <c r="I40" s="4">
        <v>405</v>
      </c>
      <c r="J40" s="4">
        <v>332</v>
      </c>
      <c r="K40" s="4">
        <v>651</v>
      </c>
      <c r="L40" s="4">
        <v>651</v>
      </c>
      <c r="M40" s="4" t="s">
        <v>87</v>
      </c>
      <c r="N40" s="4">
        <v>345</v>
      </c>
      <c r="O40" s="4">
        <v>401</v>
      </c>
      <c r="P40" s="4">
        <v>405</v>
      </c>
      <c r="Q40" s="4">
        <v>332</v>
      </c>
      <c r="R40" s="4">
        <v>651</v>
      </c>
      <c r="S40" s="4">
        <v>651</v>
      </c>
      <c r="T40" s="4" t="s">
        <v>87</v>
      </c>
      <c r="U40" s="4" t="s">
        <v>87</v>
      </c>
      <c r="V40" s="4">
        <v>158</v>
      </c>
      <c r="W40" s="4" t="s">
        <v>78</v>
      </c>
      <c r="X40" s="5">
        <v>30301</v>
      </c>
      <c r="Y40" s="8">
        <v>543</v>
      </c>
      <c r="Z40" s="9">
        <v>819</v>
      </c>
      <c r="AA40" s="8">
        <v>300</v>
      </c>
      <c r="AB40" s="8">
        <v>411</v>
      </c>
      <c r="AC40" s="5"/>
      <c r="AD40" s="4">
        <v>819</v>
      </c>
      <c r="AE40" s="4">
        <v>351</v>
      </c>
      <c r="AF40" s="4">
        <v>296</v>
      </c>
      <c r="AG40" s="4" t="s">
        <v>79</v>
      </c>
      <c r="AH40" s="5">
        <v>40402</v>
      </c>
      <c r="AI40" s="4">
        <v>462</v>
      </c>
      <c r="AJ40" s="4" t="s">
        <v>180</v>
      </c>
      <c r="AK40" s="4" t="s">
        <v>80</v>
      </c>
      <c r="AL40" s="4">
        <v>449</v>
      </c>
      <c r="AM40" s="4" t="s">
        <v>78</v>
      </c>
      <c r="AN40" s="4">
        <v>50101</v>
      </c>
      <c r="AO40" s="4">
        <v>176</v>
      </c>
      <c r="AP40" s="4">
        <v>343</v>
      </c>
      <c r="AQ40" s="4">
        <v>386</v>
      </c>
      <c r="AR40" s="4">
        <v>314</v>
      </c>
      <c r="AS40" s="4">
        <v>331</v>
      </c>
      <c r="AT40" s="4">
        <v>651</v>
      </c>
      <c r="AU40" s="4">
        <v>145</v>
      </c>
      <c r="AV40" s="4">
        <v>308</v>
      </c>
      <c r="AW40" s="4">
        <v>375</v>
      </c>
      <c r="AX40" s="4">
        <v>288</v>
      </c>
      <c r="AY40" s="4">
        <v>320</v>
      </c>
      <c r="AZ40" s="4" t="s">
        <v>197</v>
      </c>
      <c r="BA40" s="4" t="s">
        <v>78</v>
      </c>
      <c r="BB40" s="4">
        <v>60301</v>
      </c>
      <c r="BC40" s="4">
        <v>625</v>
      </c>
      <c r="BD40" s="4">
        <v>863</v>
      </c>
      <c r="BE40" s="4">
        <v>956</v>
      </c>
      <c r="BF40" s="4">
        <v>956</v>
      </c>
      <c r="BG40" s="4"/>
      <c r="BH40" s="4"/>
      <c r="BI40" s="4"/>
      <c r="BJ40" s="4"/>
      <c r="BK40" s="4" t="s">
        <v>78</v>
      </c>
      <c r="BL40" s="4">
        <v>911</v>
      </c>
      <c r="BM40" s="4"/>
      <c r="BN40" s="4">
        <v>830</v>
      </c>
      <c r="BO40" s="7" t="s">
        <v>81</v>
      </c>
      <c r="BP40" s="7" t="s">
        <v>81</v>
      </c>
      <c r="BQ40" s="4">
        <v>215</v>
      </c>
      <c r="BR40" s="7" t="s">
        <v>82</v>
      </c>
      <c r="BS40" s="4">
        <v>214</v>
      </c>
      <c r="BT40" s="4">
        <v>214</v>
      </c>
      <c r="BU40" s="4" t="s">
        <v>78</v>
      </c>
      <c r="BV40" s="4">
        <v>100501</v>
      </c>
      <c r="BW40" s="4">
        <v>274</v>
      </c>
      <c r="BX40" s="4" t="s">
        <v>83</v>
      </c>
      <c r="BY40" s="4">
        <v>110304</v>
      </c>
      <c r="BZ40" s="6">
        <v>208</v>
      </c>
      <c r="CA40" s="6"/>
      <c r="CB40" s="6"/>
      <c r="CC40" s="7" t="s">
        <v>95</v>
      </c>
      <c r="CD40" s="7" t="s">
        <v>334</v>
      </c>
      <c r="CE40" s="7" t="s">
        <v>440</v>
      </c>
      <c r="CF40" s="7" t="s">
        <v>289</v>
      </c>
      <c r="CG40" s="7" t="s">
        <v>441</v>
      </c>
      <c r="CH40" s="7"/>
      <c r="CI40" s="7"/>
      <c r="CJ40" s="7"/>
      <c r="CK40" s="7"/>
      <c r="CL40" s="7"/>
      <c r="CM40" s="4"/>
      <c r="CN40" s="7"/>
      <c r="CO40" s="7"/>
      <c r="CP40" s="7"/>
      <c r="CQ40" s="4"/>
      <c r="CR40" s="4"/>
      <c r="CS40" s="4"/>
      <c r="CT40" s="4"/>
      <c r="CU40" s="4"/>
      <c r="CV40" s="4"/>
      <c r="CW40" s="4"/>
      <c r="CX40" s="4"/>
    </row>
    <row r="41" spans="1:102" ht="13.5">
      <c r="A41" s="1">
        <v>40</v>
      </c>
      <c r="B41" s="11">
        <v>611</v>
      </c>
      <c r="C41" s="7">
        <v>61</v>
      </c>
      <c r="D41" s="7" t="s">
        <v>125</v>
      </c>
      <c r="E41" s="4" t="s">
        <v>87</v>
      </c>
      <c r="F41" s="5">
        <v>10111</v>
      </c>
      <c r="G41" s="4">
        <v>345</v>
      </c>
      <c r="H41" s="4">
        <v>401</v>
      </c>
      <c r="I41" s="4">
        <v>405</v>
      </c>
      <c r="J41" s="4">
        <v>332</v>
      </c>
      <c r="K41" s="4">
        <v>651</v>
      </c>
      <c r="L41" s="4">
        <v>651</v>
      </c>
      <c r="M41" s="4" t="s">
        <v>87</v>
      </c>
      <c r="N41" s="4">
        <v>345</v>
      </c>
      <c r="O41" s="4">
        <v>401</v>
      </c>
      <c r="P41" s="4">
        <v>405</v>
      </c>
      <c r="Q41" s="4">
        <v>332</v>
      </c>
      <c r="R41" s="4">
        <v>651</v>
      </c>
      <c r="S41" s="4">
        <v>651</v>
      </c>
      <c r="T41" s="4" t="s">
        <v>87</v>
      </c>
      <c r="U41" s="4" t="s">
        <v>87</v>
      </c>
      <c r="V41" s="4">
        <v>158</v>
      </c>
      <c r="W41" s="4" t="s">
        <v>80</v>
      </c>
      <c r="X41" s="5">
        <v>30301</v>
      </c>
      <c r="Y41" s="8" t="s">
        <v>80</v>
      </c>
      <c r="Z41" s="9" t="s">
        <v>80</v>
      </c>
      <c r="AA41" s="8" t="s">
        <v>80</v>
      </c>
      <c r="AB41" s="8" t="s">
        <v>80</v>
      </c>
      <c r="AC41" s="5"/>
      <c r="AD41" s="4"/>
      <c r="AE41" s="4"/>
      <c r="AF41" s="4"/>
      <c r="AG41" s="4" t="s">
        <v>80</v>
      </c>
      <c r="AH41" s="5">
        <v>40401</v>
      </c>
      <c r="AI41" s="4" t="s">
        <v>80</v>
      </c>
      <c r="AJ41" s="4" t="s">
        <v>80</v>
      </c>
      <c r="AK41" s="4" t="s">
        <v>80</v>
      </c>
      <c r="AL41" s="4" t="s">
        <v>80</v>
      </c>
      <c r="AM41" s="4" t="s">
        <v>80</v>
      </c>
      <c r="AN41" s="4">
        <v>50101</v>
      </c>
      <c r="AO41" s="4" t="s">
        <v>80</v>
      </c>
      <c r="AP41" s="4" t="s">
        <v>80</v>
      </c>
      <c r="AQ41" s="4" t="s">
        <v>80</v>
      </c>
      <c r="AR41" s="4" t="s">
        <v>80</v>
      </c>
      <c r="AS41" s="4" t="s">
        <v>80</v>
      </c>
      <c r="AT41" s="4" t="s">
        <v>80</v>
      </c>
      <c r="AU41" s="4" t="s">
        <v>80</v>
      </c>
      <c r="AV41" s="4" t="s">
        <v>80</v>
      </c>
      <c r="AW41" s="4" t="s">
        <v>80</v>
      </c>
      <c r="AX41" s="4" t="s">
        <v>80</v>
      </c>
      <c r="AY41" s="4" t="s">
        <v>80</v>
      </c>
      <c r="AZ41" s="4" t="s">
        <v>80</v>
      </c>
      <c r="BA41" s="4" t="s">
        <v>80</v>
      </c>
      <c r="BB41" s="4">
        <v>60303</v>
      </c>
      <c r="BC41" s="4" t="s">
        <v>80</v>
      </c>
      <c r="BD41" s="4" t="s">
        <v>80</v>
      </c>
      <c r="BE41" s="4" t="s">
        <v>80</v>
      </c>
      <c r="BF41" s="4" t="s">
        <v>80</v>
      </c>
      <c r="BG41" s="4"/>
      <c r="BH41" s="4" t="s">
        <v>80</v>
      </c>
      <c r="BI41" s="4" t="s">
        <v>80</v>
      </c>
      <c r="BJ41" s="4" t="s">
        <v>80</v>
      </c>
      <c r="BK41" s="4" t="s">
        <v>80</v>
      </c>
      <c r="BL41" s="4" t="s">
        <v>80</v>
      </c>
      <c r="BM41" s="4"/>
      <c r="BN41" s="4" t="s">
        <v>80</v>
      </c>
      <c r="BO41" s="7" t="s">
        <v>80</v>
      </c>
      <c r="BP41" s="7" t="s">
        <v>80</v>
      </c>
      <c r="BQ41" s="4" t="s">
        <v>80</v>
      </c>
      <c r="BR41" s="4" t="s">
        <v>90</v>
      </c>
      <c r="BS41" s="4">
        <v>214</v>
      </c>
      <c r="BT41" s="4">
        <v>214</v>
      </c>
      <c r="BU41" s="4" t="s">
        <v>80</v>
      </c>
      <c r="BV41" s="4">
        <v>100502</v>
      </c>
      <c r="BW41" s="4" t="s">
        <v>80</v>
      </c>
      <c r="BX41" s="4" t="s">
        <v>78</v>
      </c>
      <c r="BY41" s="4">
        <v>110301</v>
      </c>
      <c r="BZ41" s="6">
        <v>208</v>
      </c>
      <c r="CA41" s="6"/>
      <c r="CB41" s="6"/>
      <c r="CC41" s="7" t="s">
        <v>124</v>
      </c>
      <c r="CD41" s="7" t="s">
        <v>441</v>
      </c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ht="13.5">
      <c r="A42" s="1">
        <v>41</v>
      </c>
      <c r="B42" s="11">
        <v>640</v>
      </c>
      <c r="C42" s="7">
        <v>64</v>
      </c>
      <c r="D42" s="7" t="s">
        <v>126</v>
      </c>
      <c r="E42" s="4" t="s">
        <v>87</v>
      </c>
      <c r="F42" s="5">
        <v>10111</v>
      </c>
      <c r="G42" s="4">
        <v>345</v>
      </c>
      <c r="H42" s="4">
        <v>401</v>
      </c>
      <c r="I42" s="4">
        <v>405</v>
      </c>
      <c r="J42" s="4">
        <v>332</v>
      </c>
      <c r="K42" s="4">
        <v>651</v>
      </c>
      <c r="L42" s="4">
        <v>651</v>
      </c>
      <c r="M42" s="4" t="s">
        <v>87</v>
      </c>
      <c r="N42" s="4">
        <v>345</v>
      </c>
      <c r="O42" s="4">
        <v>401</v>
      </c>
      <c r="P42" s="4">
        <v>405</v>
      </c>
      <c r="Q42" s="4">
        <v>332</v>
      </c>
      <c r="R42" s="4">
        <v>651</v>
      </c>
      <c r="S42" s="4">
        <v>651</v>
      </c>
      <c r="T42" s="4" t="s">
        <v>87</v>
      </c>
      <c r="U42" s="4" t="s">
        <v>87</v>
      </c>
      <c r="V42" s="4">
        <v>158</v>
      </c>
      <c r="W42" s="4" t="s">
        <v>78</v>
      </c>
      <c r="X42" s="5">
        <v>30301</v>
      </c>
      <c r="Y42" s="8">
        <v>543</v>
      </c>
      <c r="Z42" s="9">
        <v>819</v>
      </c>
      <c r="AA42" s="8">
        <v>300</v>
      </c>
      <c r="AB42" s="8">
        <v>411</v>
      </c>
      <c r="AC42" s="5"/>
      <c r="AD42" s="4">
        <v>819</v>
      </c>
      <c r="AE42" s="4">
        <v>351</v>
      </c>
      <c r="AF42" s="4">
        <v>296</v>
      </c>
      <c r="AG42" s="4" t="s">
        <v>79</v>
      </c>
      <c r="AH42" s="5">
        <v>40401</v>
      </c>
      <c r="AI42" s="4">
        <v>462</v>
      </c>
      <c r="AJ42" s="4" t="s">
        <v>180</v>
      </c>
      <c r="AK42" s="4" t="s">
        <v>80</v>
      </c>
      <c r="AL42" s="4">
        <v>449</v>
      </c>
      <c r="AM42" s="4" t="s">
        <v>78</v>
      </c>
      <c r="AN42" s="4">
        <v>50101</v>
      </c>
      <c r="AO42" s="4">
        <v>176</v>
      </c>
      <c r="AP42" s="4">
        <v>343</v>
      </c>
      <c r="AQ42" s="4">
        <v>386</v>
      </c>
      <c r="AR42" s="4">
        <v>314</v>
      </c>
      <c r="AS42" s="4">
        <v>331</v>
      </c>
      <c r="AT42" s="4">
        <v>651</v>
      </c>
      <c r="AU42" s="4">
        <v>145</v>
      </c>
      <c r="AV42" s="4">
        <v>308</v>
      </c>
      <c r="AW42" s="4">
        <v>375</v>
      </c>
      <c r="AX42" s="4">
        <v>288</v>
      </c>
      <c r="AY42" s="4">
        <v>320</v>
      </c>
      <c r="AZ42" s="4" t="s">
        <v>197</v>
      </c>
      <c r="BA42" s="4" t="s">
        <v>78</v>
      </c>
      <c r="BB42" s="4">
        <v>60303</v>
      </c>
      <c r="BC42" s="4">
        <v>625</v>
      </c>
      <c r="BD42" s="4">
        <v>863</v>
      </c>
      <c r="BE42" s="4">
        <v>956</v>
      </c>
      <c r="BF42" s="4">
        <v>956</v>
      </c>
      <c r="BG42" s="4"/>
      <c r="BH42" s="4"/>
      <c r="BI42" s="4"/>
      <c r="BJ42" s="4"/>
      <c r="BK42" s="4" t="s">
        <v>78</v>
      </c>
      <c r="BL42" s="4">
        <v>911</v>
      </c>
      <c r="BM42" s="4"/>
      <c r="BN42" s="4">
        <v>830</v>
      </c>
      <c r="BO42" s="7" t="s">
        <v>81</v>
      </c>
      <c r="BP42" s="7" t="s">
        <v>81</v>
      </c>
      <c r="BQ42" s="4">
        <v>215</v>
      </c>
      <c r="BR42" s="4" t="s">
        <v>90</v>
      </c>
      <c r="BS42" s="4">
        <v>214</v>
      </c>
      <c r="BT42" s="4">
        <v>214</v>
      </c>
      <c r="BU42" s="4" t="s">
        <v>107</v>
      </c>
      <c r="BV42" s="4">
        <v>100502</v>
      </c>
      <c r="BW42" s="4">
        <v>274</v>
      </c>
      <c r="BX42" s="4" t="s">
        <v>78</v>
      </c>
      <c r="BY42" s="4">
        <v>110301</v>
      </c>
      <c r="BZ42" s="6">
        <v>208</v>
      </c>
      <c r="CA42" s="6"/>
      <c r="CB42" s="6"/>
      <c r="CC42" s="7" t="s">
        <v>124</v>
      </c>
      <c r="CD42" s="7" t="s">
        <v>442</v>
      </c>
      <c r="CE42" s="7" t="s">
        <v>443</v>
      </c>
      <c r="CF42" s="7" t="s">
        <v>444</v>
      </c>
      <c r="CG42" s="7" t="s">
        <v>445</v>
      </c>
      <c r="CH42" s="7" t="s">
        <v>446</v>
      </c>
      <c r="CI42" s="7" t="s">
        <v>447</v>
      </c>
      <c r="CJ42" s="7" t="s">
        <v>448</v>
      </c>
      <c r="CK42" s="7" t="s">
        <v>449</v>
      </c>
      <c r="CL42" s="7" t="s">
        <v>450</v>
      </c>
      <c r="CM42" s="4" t="s">
        <v>451</v>
      </c>
      <c r="CN42" s="4" t="s">
        <v>662</v>
      </c>
      <c r="CO42" s="4"/>
      <c r="CP42" s="4"/>
      <c r="CQ42" s="7"/>
      <c r="CR42" s="7"/>
      <c r="CS42" s="7"/>
      <c r="CT42" s="7"/>
      <c r="CU42" s="7"/>
      <c r="CV42" s="4"/>
      <c r="CW42" s="4"/>
      <c r="CX42" s="4"/>
    </row>
    <row r="43" spans="1:102" ht="13.5">
      <c r="A43" s="1">
        <v>42</v>
      </c>
      <c r="B43" s="11">
        <v>650</v>
      </c>
      <c r="C43" s="4">
        <v>65</v>
      </c>
      <c r="D43" s="4" t="s">
        <v>22</v>
      </c>
      <c r="E43" s="4" t="s">
        <v>87</v>
      </c>
      <c r="F43" s="5">
        <v>10111</v>
      </c>
      <c r="G43" s="4">
        <v>345</v>
      </c>
      <c r="H43" s="4">
        <v>401</v>
      </c>
      <c r="I43" s="4">
        <v>405</v>
      </c>
      <c r="J43" s="4">
        <v>332</v>
      </c>
      <c r="K43" s="4">
        <v>651</v>
      </c>
      <c r="L43" s="4">
        <v>651</v>
      </c>
      <c r="M43" s="4" t="s">
        <v>87</v>
      </c>
      <c r="N43" s="4">
        <v>345</v>
      </c>
      <c r="O43" s="4">
        <v>401</v>
      </c>
      <c r="P43" s="4">
        <v>405</v>
      </c>
      <c r="Q43" s="4">
        <v>332</v>
      </c>
      <c r="R43" s="4">
        <v>651</v>
      </c>
      <c r="S43" s="4">
        <v>651</v>
      </c>
      <c r="T43" s="4" t="s">
        <v>87</v>
      </c>
      <c r="U43" s="4" t="s">
        <v>87</v>
      </c>
      <c r="V43" s="4">
        <v>158</v>
      </c>
      <c r="W43" s="4" t="s">
        <v>78</v>
      </c>
      <c r="X43" s="5">
        <v>30301</v>
      </c>
      <c r="Y43" s="8">
        <v>543</v>
      </c>
      <c r="Z43" s="9">
        <v>819</v>
      </c>
      <c r="AA43" s="8">
        <v>300</v>
      </c>
      <c r="AB43" s="8">
        <v>411</v>
      </c>
      <c r="AC43" s="5"/>
      <c r="AD43" s="4">
        <v>819</v>
      </c>
      <c r="AE43" s="4">
        <v>351</v>
      </c>
      <c r="AF43" s="4">
        <v>296</v>
      </c>
      <c r="AG43" s="4" t="s">
        <v>79</v>
      </c>
      <c r="AH43" s="5">
        <v>40401</v>
      </c>
      <c r="AI43" s="4">
        <v>462</v>
      </c>
      <c r="AJ43" s="4" t="s">
        <v>180</v>
      </c>
      <c r="AK43" s="4" t="s">
        <v>80</v>
      </c>
      <c r="AL43" s="4">
        <v>449</v>
      </c>
      <c r="AM43" s="4" t="s">
        <v>78</v>
      </c>
      <c r="AN43" s="4">
        <v>50101</v>
      </c>
      <c r="AO43" s="4">
        <v>176</v>
      </c>
      <c r="AP43" s="4">
        <v>343</v>
      </c>
      <c r="AQ43" s="4">
        <v>386</v>
      </c>
      <c r="AR43" s="4">
        <v>314</v>
      </c>
      <c r="AS43" s="4">
        <v>331</v>
      </c>
      <c r="AT43" s="4">
        <v>651</v>
      </c>
      <c r="AU43" s="4">
        <v>145</v>
      </c>
      <c r="AV43" s="4">
        <v>308</v>
      </c>
      <c r="AW43" s="4">
        <v>375</v>
      </c>
      <c r="AX43" s="4">
        <v>288</v>
      </c>
      <c r="AY43" s="4">
        <v>320</v>
      </c>
      <c r="AZ43" s="4" t="s">
        <v>197</v>
      </c>
      <c r="BA43" s="4" t="s">
        <v>78</v>
      </c>
      <c r="BB43" s="4">
        <v>60303</v>
      </c>
      <c r="BC43" s="4">
        <v>625</v>
      </c>
      <c r="BD43" s="4">
        <v>863</v>
      </c>
      <c r="BE43" s="4">
        <v>956</v>
      </c>
      <c r="BF43" s="4">
        <v>956</v>
      </c>
      <c r="BG43" s="4"/>
      <c r="BH43" s="4"/>
      <c r="BI43" s="4"/>
      <c r="BJ43" s="4"/>
      <c r="BK43" s="4" t="s">
        <v>78</v>
      </c>
      <c r="BL43" s="4">
        <v>911</v>
      </c>
      <c r="BM43" s="4"/>
      <c r="BN43" s="4">
        <v>830</v>
      </c>
      <c r="BO43" s="4" t="s">
        <v>81</v>
      </c>
      <c r="BP43" s="4" t="s">
        <v>81</v>
      </c>
      <c r="BQ43" s="4">
        <v>215</v>
      </c>
      <c r="BR43" s="4" t="s">
        <v>90</v>
      </c>
      <c r="BS43" s="4">
        <v>214</v>
      </c>
      <c r="BT43" s="4">
        <v>214</v>
      </c>
      <c r="BU43" s="4" t="s">
        <v>107</v>
      </c>
      <c r="BV43" s="4">
        <v>100502</v>
      </c>
      <c r="BW43" s="4">
        <v>274</v>
      </c>
      <c r="BX43" s="4" t="s">
        <v>78</v>
      </c>
      <c r="BY43" s="4">
        <v>110301</v>
      </c>
      <c r="BZ43" s="6">
        <v>208</v>
      </c>
      <c r="CA43" s="6"/>
      <c r="CB43" s="6"/>
      <c r="CC43" s="7" t="s">
        <v>124</v>
      </c>
      <c r="CD43" s="7" t="s">
        <v>452</v>
      </c>
      <c r="CE43" s="7" t="s">
        <v>453</v>
      </c>
      <c r="CF43" s="7" t="s">
        <v>454</v>
      </c>
      <c r="CG43" s="7" t="s">
        <v>455</v>
      </c>
      <c r="CH43" s="7" t="s">
        <v>456</v>
      </c>
      <c r="CI43" s="7" t="s">
        <v>457</v>
      </c>
      <c r="CJ43" s="7" t="s">
        <v>458</v>
      </c>
      <c r="CK43" s="7" t="s">
        <v>459</v>
      </c>
      <c r="CL43" s="7" t="s">
        <v>460</v>
      </c>
      <c r="CN43" s="7"/>
      <c r="CO43" s="7"/>
      <c r="CP43" s="7"/>
      <c r="CQ43" s="4"/>
      <c r="CR43" s="4"/>
      <c r="CS43" s="4"/>
      <c r="CT43" s="4"/>
      <c r="CU43" s="4"/>
      <c r="CV43" s="4"/>
      <c r="CW43" s="4"/>
      <c r="CX43" s="4"/>
    </row>
    <row r="44" spans="1:102" ht="13.5">
      <c r="A44" s="1">
        <v>43</v>
      </c>
      <c r="B44" s="11">
        <v>660</v>
      </c>
      <c r="C44" s="4">
        <v>66</v>
      </c>
      <c r="D44" s="4" t="s">
        <v>23</v>
      </c>
      <c r="E44" s="4" t="s">
        <v>87</v>
      </c>
      <c r="F44" s="5">
        <v>10111</v>
      </c>
      <c r="G44" s="4">
        <v>345</v>
      </c>
      <c r="H44" s="4">
        <v>401</v>
      </c>
      <c r="I44" s="4">
        <v>405</v>
      </c>
      <c r="J44" s="4">
        <v>332</v>
      </c>
      <c r="K44" s="4">
        <v>651</v>
      </c>
      <c r="L44" s="4">
        <v>651</v>
      </c>
      <c r="M44" s="4" t="s">
        <v>87</v>
      </c>
      <c r="N44" s="4">
        <v>345</v>
      </c>
      <c r="O44" s="4">
        <v>401</v>
      </c>
      <c r="P44" s="4">
        <v>405</v>
      </c>
      <c r="Q44" s="4">
        <v>332</v>
      </c>
      <c r="R44" s="4">
        <v>651</v>
      </c>
      <c r="S44" s="4">
        <v>651</v>
      </c>
      <c r="T44" s="4" t="s">
        <v>87</v>
      </c>
      <c r="U44" s="4" t="s">
        <v>87</v>
      </c>
      <c r="V44" s="4">
        <v>158</v>
      </c>
      <c r="W44" s="4" t="s">
        <v>78</v>
      </c>
      <c r="X44" s="5">
        <v>30301</v>
      </c>
      <c r="Y44" s="8">
        <v>543</v>
      </c>
      <c r="Z44" s="9">
        <v>819</v>
      </c>
      <c r="AA44" s="8">
        <v>300</v>
      </c>
      <c r="AB44" s="8">
        <v>411</v>
      </c>
      <c r="AC44" s="5"/>
      <c r="AD44" s="4">
        <v>819</v>
      </c>
      <c r="AE44" s="4">
        <v>351</v>
      </c>
      <c r="AF44" s="4">
        <v>296</v>
      </c>
      <c r="AG44" s="4" t="s">
        <v>79</v>
      </c>
      <c r="AH44" s="5">
        <v>40402</v>
      </c>
      <c r="AI44" s="4">
        <v>462</v>
      </c>
      <c r="AJ44" s="4" t="s">
        <v>180</v>
      </c>
      <c r="AK44" s="4" t="s">
        <v>80</v>
      </c>
      <c r="AL44" s="4">
        <v>449</v>
      </c>
      <c r="AM44" s="4" t="s">
        <v>78</v>
      </c>
      <c r="AN44" s="4">
        <v>50101</v>
      </c>
      <c r="AO44" s="4">
        <v>176</v>
      </c>
      <c r="AP44" s="4">
        <v>343</v>
      </c>
      <c r="AQ44" s="4">
        <v>386</v>
      </c>
      <c r="AR44" s="4">
        <v>314</v>
      </c>
      <c r="AS44" s="4">
        <v>331</v>
      </c>
      <c r="AT44" s="4">
        <v>651</v>
      </c>
      <c r="AU44" s="4">
        <v>145</v>
      </c>
      <c r="AV44" s="4">
        <v>308</v>
      </c>
      <c r="AW44" s="4">
        <v>375</v>
      </c>
      <c r="AX44" s="4">
        <v>288</v>
      </c>
      <c r="AY44" s="4">
        <v>320</v>
      </c>
      <c r="AZ44" s="4" t="s">
        <v>197</v>
      </c>
      <c r="BA44" s="4" t="s">
        <v>78</v>
      </c>
      <c r="BB44" s="4">
        <v>60301</v>
      </c>
      <c r="BC44" s="4">
        <v>625</v>
      </c>
      <c r="BD44" s="4">
        <v>863</v>
      </c>
      <c r="BE44" s="4">
        <v>956</v>
      </c>
      <c r="BF44" s="4">
        <v>956</v>
      </c>
      <c r="BG44" s="4"/>
      <c r="BH44" s="4"/>
      <c r="BI44" s="4"/>
      <c r="BJ44" s="4"/>
      <c r="BK44" s="4" t="s">
        <v>78</v>
      </c>
      <c r="BL44" s="4">
        <v>911</v>
      </c>
      <c r="BM44" s="4"/>
      <c r="BN44" s="4">
        <v>830</v>
      </c>
      <c r="BO44" s="4" t="s">
        <v>81</v>
      </c>
      <c r="BP44" s="4" t="s">
        <v>81</v>
      </c>
      <c r="BQ44" s="4">
        <v>215</v>
      </c>
      <c r="BR44" s="7" t="s">
        <v>82</v>
      </c>
      <c r="BS44" s="4">
        <v>214</v>
      </c>
      <c r="BT44" s="4">
        <v>214</v>
      </c>
      <c r="BU44" s="4" t="s">
        <v>78</v>
      </c>
      <c r="BV44" s="4">
        <v>100501</v>
      </c>
      <c r="BW44" s="4">
        <v>274</v>
      </c>
      <c r="BX44" s="4" t="s">
        <v>83</v>
      </c>
      <c r="BY44" s="4">
        <v>110304</v>
      </c>
      <c r="BZ44" s="6">
        <v>208</v>
      </c>
      <c r="CA44" s="6"/>
      <c r="CB44" s="6"/>
      <c r="CC44" s="7" t="s">
        <v>95</v>
      </c>
      <c r="CD44" s="7" t="s">
        <v>461</v>
      </c>
      <c r="CE44" s="7" t="s">
        <v>462</v>
      </c>
      <c r="CF44" s="7" t="s">
        <v>463</v>
      </c>
      <c r="CG44" s="7" t="s">
        <v>464</v>
      </c>
      <c r="CH44" s="7" t="s">
        <v>465</v>
      </c>
      <c r="CI44" s="7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</row>
    <row r="45" spans="1:102" ht="13.5">
      <c r="A45" s="1">
        <v>44</v>
      </c>
      <c r="B45" s="11">
        <v>670</v>
      </c>
      <c r="C45" s="312">
        <v>67</v>
      </c>
      <c r="D45" s="4" t="s">
        <v>24</v>
      </c>
      <c r="E45" s="4" t="s">
        <v>87</v>
      </c>
      <c r="F45" s="5">
        <v>10111</v>
      </c>
      <c r="G45" s="4">
        <v>345</v>
      </c>
      <c r="H45" s="4">
        <v>401</v>
      </c>
      <c r="I45" s="4">
        <v>405</v>
      </c>
      <c r="J45" s="4">
        <v>332</v>
      </c>
      <c r="K45" s="4">
        <v>651</v>
      </c>
      <c r="L45" s="4">
        <v>651</v>
      </c>
      <c r="M45" s="4" t="s">
        <v>87</v>
      </c>
      <c r="N45" s="4">
        <v>345</v>
      </c>
      <c r="O45" s="4">
        <v>401</v>
      </c>
      <c r="P45" s="4">
        <v>405</v>
      </c>
      <c r="Q45" s="4">
        <v>332</v>
      </c>
      <c r="R45" s="4">
        <v>651</v>
      </c>
      <c r="S45" s="4">
        <v>651</v>
      </c>
      <c r="T45" s="4" t="s">
        <v>107</v>
      </c>
      <c r="U45" s="4" t="s">
        <v>107</v>
      </c>
      <c r="V45" s="4">
        <v>158</v>
      </c>
      <c r="W45" s="4" t="s">
        <v>78</v>
      </c>
      <c r="X45" s="5">
        <v>30301</v>
      </c>
      <c r="Y45" s="8">
        <v>543</v>
      </c>
      <c r="Z45" s="9">
        <v>819</v>
      </c>
      <c r="AA45" s="8">
        <v>300</v>
      </c>
      <c r="AB45" s="8">
        <v>411</v>
      </c>
      <c r="AC45" s="5"/>
      <c r="AD45" s="4">
        <v>819</v>
      </c>
      <c r="AE45" s="4">
        <v>351</v>
      </c>
      <c r="AF45" s="4">
        <v>296</v>
      </c>
      <c r="AG45" s="4" t="s">
        <v>79</v>
      </c>
      <c r="AH45" s="5">
        <v>40402</v>
      </c>
      <c r="AI45" s="4">
        <v>462</v>
      </c>
      <c r="AJ45" s="4" t="s">
        <v>180</v>
      </c>
      <c r="AK45" s="4" t="s">
        <v>80</v>
      </c>
      <c r="AL45" s="4">
        <v>449</v>
      </c>
      <c r="AM45" s="4" t="s">
        <v>78</v>
      </c>
      <c r="AN45" s="4">
        <v>50101</v>
      </c>
      <c r="AO45" s="4">
        <v>176</v>
      </c>
      <c r="AP45" s="4">
        <v>343</v>
      </c>
      <c r="AQ45" s="4">
        <v>386</v>
      </c>
      <c r="AR45" s="4">
        <v>314</v>
      </c>
      <c r="AS45" s="4">
        <v>331</v>
      </c>
      <c r="AT45" s="4">
        <v>651</v>
      </c>
      <c r="AU45" s="4">
        <v>145</v>
      </c>
      <c r="AV45" s="4">
        <v>308</v>
      </c>
      <c r="AW45" s="4">
        <v>375</v>
      </c>
      <c r="AX45" s="4">
        <v>288</v>
      </c>
      <c r="AY45" s="4">
        <v>320</v>
      </c>
      <c r="AZ45" s="4" t="s">
        <v>197</v>
      </c>
      <c r="BA45" s="4" t="s">
        <v>78</v>
      </c>
      <c r="BB45" s="4">
        <v>60301</v>
      </c>
      <c r="BC45" s="4">
        <v>625</v>
      </c>
      <c r="BD45" s="4">
        <v>863</v>
      </c>
      <c r="BE45" s="4">
        <v>956</v>
      </c>
      <c r="BF45" s="4">
        <v>956</v>
      </c>
      <c r="BG45" s="4"/>
      <c r="BH45" s="4"/>
      <c r="BI45" s="4"/>
      <c r="BJ45" s="4"/>
      <c r="BK45" s="4" t="s">
        <v>78</v>
      </c>
      <c r="BL45" s="4">
        <v>911</v>
      </c>
      <c r="BM45" s="4"/>
      <c r="BN45" s="4">
        <v>830</v>
      </c>
      <c r="BO45" s="4" t="s">
        <v>97</v>
      </c>
      <c r="BP45" s="4" t="s">
        <v>97</v>
      </c>
      <c r="BQ45" s="4">
        <v>215</v>
      </c>
      <c r="BR45" s="4" t="s">
        <v>90</v>
      </c>
      <c r="BS45" s="4">
        <v>214</v>
      </c>
      <c r="BT45" s="4">
        <v>214</v>
      </c>
      <c r="BU45" s="4" t="s">
        <v>82</v>
      </c>
      <c r="BV45" s="4">
        <v>100502</v>
      </c>
      <c r="BW45" s="4">
        <v>274</v>
      </c>
      <c r="BX45" s="4" t="s">
        <v>78</v>
      </c>
      <c r="BY45" s="4">
        <v>110301</v>
      </c>
      <c r="BZ45" s="6">
        <v>208</v>
      </c>
      <c r="CA45" s="6"/>
      <c r="CB45" s="6"/>
      <c r="CC45" s="7" t="s">
        <v>127</v>
      </c>
      <c r="CD45" s="7" t="s">
        <v>466</v>
      </c>
      <c r="CE45" s="7" t="s">
        <v>467</v>
      </c>
      <c r="CF45" s="7" t="s">
        <v>468</v>
      </c>
      <c r="CG45" s="7" t="s">
        <v>469</v>
      </c>
      <c r="CH45" s="7" t="s">
        <v>470</v>
      </c>
      <c r="CI45" s="7" t="s">
        <v>471</v>
      </c>
      <c r="CJ45" s="4" t="s">
        <v>472</v>
      </c>
      <c r="CK45" s="4" t="s">
        <v>473</v>
      </c>
      <c r="CL45" s="4" t="s">
        <v>474</v>
      </c>
      <c r="CM45" s="4" t="s">
        <v>475</v>
      </c>
      <c r="CN45" s="4" t="s">
        <v>476</v>
      </c>
      <c r="CO45" s="4" t="s">
        <v>477</v>
      </c>
      <c r="CP45" s="4" t="s">
        <v>478</v>
      </c>
      <c r="CQ45" s="4" t="s">
        <v>479</v>
      </c>
      <c r="CR45" s="4" t="s">
        <v>480</v>
      </c>
      <c r="CS45" s="4"/>
      <c r="CT45" s="4"/>
      <c r="CU45" s="4"/>
      <c r="CV45" s="4"/>
      <c r="CW45" s="4"/>
      <c r="CX45" s="4"/>
    </row>
    <row r="46" spans="1:102" ht="13.5">
      <c r="A46" s="1">
        <v>45</v>
      </c>
      <c r="B46" s="11">
        <v>690</v>
      </c>
      <c r="C46" s="312">
        <v>69</v>
      </c>
      <c r="D46" s="4" t="s">
        <v>128</v>
      </c>
      <c r="E46" s="4" t="s">
        <v>87</v>
      </c>
      <c r="F46" s="5">
        <v>10111</v>
      </c>
      <c r="G46" s="4">
        <v>345</v>
      </c>
      <c r="H46" s="4">
        <v>401</v>
      </c>
      <c r="I46" s="4">
        <v>405</v>
      </c>
      <c r="J46" s="4">
        <v>332</v>
      </c>
      <c r="K46" s="4">
        <v>651</v>
      </c>
      <c r="L46" s="4">
        <v>651</v>
      </c>
      <c r="M46" s="4" t="s">
        <v>87</v>
      </c>
      <c r="N46" s="4">
        <v>345</v>
      </c>
      <c r="O46" s="4">
        <v>401</v>
      </c>
      <c r="P46" s="4">
        <v>405</v>
      </c>
      <c r="Q46" s="4">
        <v>332</v>
      </c>
      <c r="R46" s="4">
        <v>651</v>
      </c>
      <c r="S46" s="4">
        <v>651</v>
      </c>
      <c r="T46" s="4" t="s">
        <v>107</v>
      </c>
      <c r="U46" s="4" t="s">
        <v>107</v>
      </c>
      <c r="V46" s="4">
        <v>158</v>
      </c>
      <c r="W46" s="4" t="s">
        <v>78</v>
      </c>
      <c r="X46" s="5">
        <v>30301</v>
      </c>
      <c r="Y46" s="8">
        <v>543</v>
      </c>
      <c r="Z46" s="9">
        <v>819</v>
      </c>
      <c r="AA46" s="8">
        <v>300</v>
      </c>
      <c r="AB46" s="8">
        <v>411</v>
      </c>
      <c r="AC46" s="5"/>
      <c r="AD46" s="4">
        <v>819</v>
      </c>
      <c r="AE46" s="4">
        <v>351</v>
      </c>
      <c r="AF46" s="4">
        <v>296</v>
      </c>
      <c r="AG46" s="4" t="s">
        <v>79</v>
      </c>
      <c r="AH46" s="5">
        <v>40402</v>
      </c>
      <c r="AI46" s="4">
        <v>462</v>
      </c>
      <c r="AJ46" s="4" t="s">
        <v>180</v>
      </c>
      <c r="AK46" s="4" t="s">
        <v>80</v>
      </c>
      <c r="AL46" s="4">
        <v>449</v>
      </c>
      <c r="AM46" s="4" t="s">
        <v>78</v>
      </c>
      <c r="AN46" s="4">
        <v>50101</v>
      </c>
      <c r="AO46" s="4">
        <v>176</v>
      </c>
      <c r="AP46" s="4">
        <v>343</v>
      </c>
      <c r="AQ46" s="4">
        <v>386</v>
      </c>
      <c r="AR46" s="4">
        <v>314</v>
      </c>
      <c r="AS46" s="4">
        <v>331</v>
      </c>
      <c r="AT46" s="4">
        <v>651</v>
      </c>
      <c r="AU46" s="4">
        <v>145</v>
      </c>
      <c r="AV46" s="4">
        <v>308</v>
      </c>
      <c r="AW46" s="4">
        <v>375</v>
      </c>
      <c r="AX46" s="4">
        <v>288</v>
      </c>
      <c r="AY46" s="4">
        <v>320</v>
      </c>
      <c r="AZ46" s="4" t="s">
        <v>197</v>
      </c>
      <c r="BA46" s="4" t="s">
        <v>78</v>
      </c>
      <c r="BB46" s="4">
        <v>60301</v>
      </c>
      <c r="BC46" s="4">
        <v>625</v>
      </c>
      <c r="BD46" s="4">
        <v>863</v>
      </c>
      <c r="BE46" s="4">
        <v>956</v>
      </c>
      <c r="BF46" s="4">
        <v>956</v>
      </c>
      <c r="BG46" s="4"/>
      <c r="BH46" s="4"/>
      <c r="BI46" s="4"/>
      <c r="BJ46" s="4"/>
      <c r="BK46" s="4" t="s">
        <v>78</v>
      </c>
      <c r="BL46" s="4">
        <v>911</v>
      </c>
      <c r="BM46" s="4"/>
      <c r="BN46" s="4">
        <v>830</v>
      </c>
      <c r="BO46" s="4" t="s">
        <v>97</v>
      </c>
      <c r="BP46" s="4" t="s">
        <v>97</v>
      </c>
      <c r="BQ46" s="4">
        <v>215</v>
      </c>
      <c r="BR46" s="4" t="s">
        <v>90</v>
      </c>
      <c r="BS46" s="4">
        <v>214</v>
      </c>
      <c r="BT46" s="4">
        <v>214</v>
      </c>
      <c r="BU46" s="4" t="s">
        <v>82</v>
      </c>
      <c r="BV46" s="4">
        <v>100502</v>
      </c>
      <c r="BW46" s="4">
        <v>274</v>
      </c>
      <c r="BX46" s="4" t="s">
        <v>78</v>
      </c>
      <c r="BY46" s="4">
        <v>110301</v>
      </c>
      <c r="BZ46" s="6">
        <v>208</v>
      </c>
      <c r="CA46" s="6"/>
      <c r="CB46" s="6"/>
      <c r="CC46" s="7" t="s">
        <v>127</v>
      </c>
      <c r="CD46" s="7" t="s">
        <v>481</v>
      </c>
      <c r="CE46" s="7" t="s">
        <v>482</v>
      </c>
      <c r="CF46" s="7" t="s">
        <v>483</v>
      </c>
      <c r="CG46" s="7" t="s">
        <v>484</v>
      </c>
      <c r="CH46" s="4" t="s">
        <v>485</v>
      </c>
      <c r="CI46" s="4" t="s">
        <v>486</v>
      </c>
      <c r="CJ46" s="4" t="s">
        <v>487</v>
      </c>
      <c r="CK46" s="4" t="s">
        <v>488</v>
      </c>
      <c r="CL46" s="4" t="s">
        <v>489</v>
      </c>
      <c r="CM46" s="4" t="s">
        <v>490</v>
      </c>
      <c r="CN46" s="4" t="s">
        <v>432</v>
      </c>
      <c r="CO46" s="4" t="s">
        <v>491</v>
      </c>
      <c r="CP46" s="4" t="s">
        <v>492</v>
      </c>
      <c r="CQ46" s="4" t="s">
        <v>493</v>
      </c>
      <c r="CR46" s="4" t="s">
        <v>494</v>
      </c>
      <c r="CS46" s="4" t="s">
        <v>495</v>
      </c>
      <c r="CT46" s="4"/>
      <c r="CU46" s="4"/>
      <c r="CV46" s="4"/>
      <c r="CX46" s="4"/>
    </row>
    <row r="47" spans="1:102" ht="13.5">
      <c r="A47" s="1">
        <v>46</v>
      </c>
      <c r="B47" s="11">
        <v>720</v>
      </c>
      <c r="C47" s="4">
        <v>72</v>
      </c>
      <c r="D47" s="4" t="s">
        <v>25</v>
      </c>
      <c r="E47" s="4" t="s">
        <v>87</v>
      </c>
      <c r="F47" s="5">
        <v>10111</v>
      </c>
      <c r="G47" s="4">
        <v>345</v>
      </c>
      <c r="H47" s="4">
        <v>401</v>
      </c>
      <c r="I47" s="4">
        <v>405</v>
      </c>
      <c r="J47" s="4">
        <v>332</v>
      </c>
      <c r="K47" s="4">
        <v>651</v>
      </c>
      <c r="L47" s="4">
        <v>651</v>
      </c>
      <c r="M47" s="4" t="s">
        <v>87</v>
      </c>
      <c r="N47" s="4">
        <v>345</v>
      </c>
      <c r="O47" s="4">
        <v>401</v>
      </c>
      <c r="P47" s="4">
        <v>405</v>
      </c>
      <c r="Q47" s="4">
        <v>332</v>
      </c>
      <c r="R47" s="4">
        <v>651</v>
      </c>
      <c r="S47" s="4">
        <v>651</v>
      </c>
      <c r="T47" s="4" t="s">
        <v>107</v>
      </c>
      <c r="U47" s="4" t="s">
        <v>107</v>
      </c>
      <c r="V47" s="4">
        <v>158</v>
      </c>
      <c r="W47" s="4" t="s">
        <v>78</v>
      </c>
      <c r="X47" s="5">
        <v>30301</v>
      </c>
      <c r="Y47" s="8">
        <v>543</v>
      </c>
      <c r="Z47" s="9">
        <v>819</v>
      </c>
      <c r="AA47" s="8">
        <v>300</v>
      </c>
      <c r="AB47" s="8">
        <v>411</v>
      </c>
      <c r="AC47" s="5"/>
      <c r="AD47" s="4">
        <v>819</v>
      </c>
      <c r="AE47" s="4">
        <v>351</v>
      </c>
      <c r="AF47" s="4">
        <v>296</v>
      </c>
      <c r="AG47" s="4" t="s">
        <v>79</v>
      </c>
      <c r="AH47" s="5">
        <v>40402</v>
      </c>
      <c r="AI47" s="4">
        <v>462</v>
      </c>
      <c r="AJ47" s="4" t="s">
        <v>180</v>
      </c>
      <c r="AK47" s="4" t="s">
        <v>80</v>
      </c>
      <c r="AL47" s="4">
        <v>449</v>
      </c>
      <c r="AM47" s="4" t="s">
        <v>78</v>
      </c>
      <c r="AN47" s="4">
        <v>50101</v>
      </c>
      <c r="AO47" s="4">
        <v>176</v>
      </c>
      <c r="AP47" s="4">
        <v>343</v>
      </c>
      <c r="AQ47" s="4">
        <v>386</v>
      </c>
      <c r="AR47" s="4">
        <v>314</v>
      </c>
      <c r="AS47" s="4">
        <v>331</v>
      </c>
      <c r="AT47" s="4">
        <v>651</v>
      </c>
      <c r="AU47" s="4">
        <v>145</v>
      </c>
      <c r="AV47" s="4">
        <v>308</v>
      </c>
      <c r="AW47" s="4">
        <v>375</v>
      </c>
      <c r="AX47" s="4">
        <v>288</v>
      </c>
      <c r="AY47" s="4">
        <v>320</v>
      </c>
      <c r="AZ47" s="4" t="s">
        <v>197</v>
      </c>
      <c r="BA47" s="4" t="s">
        <v>78</v>
      </c>
      <c r="BB47" s="4">
        <v>60301</v>
      </c>
      <c r="BC47" s="4">
        <v>625</v>
      </c>
      <c r="BD47" s="4">
        <v>863</v>
      </c>
      <c r="BE47" s="4">
        <v>956</v>
      </c>
      <c r="BF47" s="4">
        <v>956</v>
      </c>
      <c r="BG47" s="4"/>
      <c r="BH47" s="4"/>
      <c r="BI47" s="4"/>
      <c r="BJ47" s="4"/>
      <c r="BK47" s="4" t="s">
        <v>78</v>
      </c>
      <c r="BL47" s="4">
        <v>911</v>
      </c>
      <c r="BM47" s="4"/>
      <c r="BN47" s="4">
        <v>830</v>
      </c>
      <c r="BO47" s="4" t="s">
        <v>97</v>
      </c>
      <c r="BP47" s="4" t="s">
        <v>97</v>
      </c>
      <c r="BQ47" s="4">
        <v>215</v>
      </c>
      <c r="BR47" s="4" t="s">
        <v>90</v>
      </c>
      <c r="BS47" s="4">
        <v>214</v>
      </c>
      <c r="BT47" s="4">
        <v>214</v>
      </c>
      <c r="BU47" s="4" t="s">
        <v>82</v>
      </c>
      <c r="BV47" s="4">
        <v>100502</v>
      </c>
      <c r="BW47" s="4">
        <v>274</v>
      </c>
      <c r="BX47" s="4" t="s">
        <v>78</v>
      </c>
      <c r="BY47" s="4">
        <v>110301</v>
      </c>
      <c r="BZ47" s="6">
        <v>208</v>
      </c>
      <c r="CA47" s="6"/>
      <c r="CB47" s="6"/>
      <c r="CC47" s="7" t="s">
        <v>127</v>
      </c>
      <c r="CD47" s="7" t="s">
        <v>496</v>
      </c>
      <c r="CE47" s="7" t="s">
        <v>497</v>
      </c>
      <c r="CF47" s="7" t="s">
        <v>498</v>
      </c>
      <c r="CG47" s="7" t="s">
        <v>499</v>
      </c>
      <c r="CH47" s="7" t="s">
        <v>500</v>
      </c>
      <c r="CI47" s="7" t="s">
        <v>501</v>
      </c>
      <c r="CJ47" s="7" t="s">
        <v>502</v>
      </c>
      <c r="CK47" s="7" t="s">
        <v>503</v>
      </c>
      <c r="CL47" s="7"/>
      <c r="CM47" s="7"/>
      <c r="CN47" s="7"/>
      <c r="CO47" s="7"/>
      <c r="CP47" s="4"/>
      <c r="CQ47" s="7"/>
      <c r="CR47" s="7"/>
      <c r="CS47" s="7"/>
      <c r="CT47" s="4"/>
      <c r="CU47" s="4"/>
      <c r="CV47" s="4"/>
      <c r="CW47" s="4"/>
      <c r="CX47" s="4"/>
    </row>
    <row r="48" spans="1:102" ht="13.5">
      <c r="A48" s="1">
        <v>47</v>
      </c>
      <c r="B48" s="11">
        <v>730</v>
      </c>
      <c r="C48" s="4">
        <v>73</v>
      </c>
      <c r="D48" s="4" t="s">
        <v>129</v>
      </c>
      <c r="E48" s="4" t="s">
        <v>87</v>
      </c>
      <c r="F48" s="5">
        <v>10111</v>
      </c>
      <c r="G48" s="4">
        <v>345</v>
      </c>
      <c r="H48" s="4">
        <v>401</v>
      </c>
      <c r="I48" s="4">
        <v>405</v>
      </c>
      <c r="J48" s="4">
        <v>332</v>
      </c>
      <c r="K48" s="4">
        <v>651</v>
      </c>
      <c r="L48" s="4">
        <v>651</v>
      </c>
      <c r="M48" s="4" t="s">
        <v>87</v>
      </c>
      <c r="N48" s="4">
        <v>345</v>
      </c>
      <c r="O48" s="4">
        <v>401</v>
      </c>
      <c r="P48" s="4">
        <v>405</v>
      </c>
      <c r="Q48" s="4">
        <v>332</v>
      </c>
      <c r="R48" s="4">
        <v>651</v>
      </c>
      <c r="S48" s="4">
        <v>651</v>
      </c>
      <c r="T48" s="4" t="s">
        <v>107</v>
      </c>
      <c r="U48" s="4" t="s">
        <v>107</v>
      </c>
      <c r="V48" s="4">
        <v>158</v>
      </c>
      <c r="W48" s="4" t="s">
        <v>78</v>
      </c>
      <c r="X48" s="5">
        <v>30301</v>
      </c>
      <c r="Y48" s="8">
        <v>543</v>
      </c>
      <c r="Z48" s="9">
        <v>819</v>
      </c>
      <c r="AA48" s="8">
        <v>300</v>
      </c>
      <c r="AB48" s="8">
        <v>411</v>
      </c>
      <c r="AC48" s="5"/>
      <c r="AD48" s="4">
        <v>819</v>
      </c>
      <c r="AE48" s="4">
        <v>351</v>
      </c>
      <c r="AF48" s="4">
        <v>296</v>
      </c>
      <c r="AG48" s="4" t="s">
        <v>79</v>
      </c>
      <c r="AH48" s="5">
        <v>40402</v>
      </c>
      <c r="AI48" s="4">
        <v>462</v>
      </c>
      <c r="AJ48" s="4" t="s">
        <v>180</v>
      </c>
      <c r="AK48" s="4" t="s">
        <v>80</v>
      </c>
      <c r="AL48" s="4">
        <v>449</v>
      </c>
      <c r="AM48" s="4" t="s">
        <v>78</v>
      </c>
      <c r="AN48" s="4">
        <v>50101</v>
      </c>
      <c r="AO48" s="4">
        <v>176</v>
      </c>
      <c r="AP48" s="4">
        <v>343</v>
      </c>
      <c r="AQ48" s="4">
        <v>386</v>
      </c>
      <c r="AR48" s="4">
        <v>314</v>
      </c>
      <c r="AS48" s="4">
        <v>331</v>
      </c>
      <c r="AT48" s="4">
        <v>651</v>
      </c>
      <c r="AU48" s="4">
        <v>145</v>
      </c>
      <c r="AV48" s="4">
        <v>308</v>
      </c>
      <c r="AW48" s="4">
        <v>375</v>
      </c>
      <c r="AX48" s="4">
        <v>288</v>
      </c>
      <c r="AY48" s="4">
        <v>320</v>
      </c>
      <c r="AZ48" s="4" t="s">
        <v>197</v>
      </c>
      <c r="BA48" s="4" t="s">
        <v>78</v>
      </c>
      <c r="BB48" s="4">
        <v>60301</v>
      </c>
      <c r="BC48" s="4">
        <v>625</v>
      </c>
      <c r="BD48" s="4">
        <v>863</v>
      </c>
      <c r="BE48" s="4">
        <v>956</v>
      </c>
      <c r="BF48" s="4">
        <v>956</v>
      </c>
      <c r="BG48" s="4"/>
      <c r="BH48" s="4"/>
      <c r="BI48" s="4"/>
      <c r="BJ48" s="4"/>
      <c r="BK48" s="4" t="s">
        <v>78</v>
      </c>
      <c r="BL48" s="4">
        <v>911</v>
      </c>
      <c r="BM48" s="4"/>
      <c r="BN48" s="4">
        <v>830</v>
      </c>
      <c r="BO48" s="4" t="s">
        <v>97</v>
      </c>
      <c r="BP48" s="4" t="s">
        <v>97</v>
      </c>
      <c r="BQ48" s="4">
        <v>215</v>
      </c>
      <c r="BR48" s="4" t="s">
        <v>90</v>
      </c>
      <c r="BS48" s="4">
        <v>214</v>
      </c>
      <c r="BT48" s="4">
        <v>214</v>
      </c>
      <c r="BU48" s="4" t="s">
        <v>82</v>
      </c>
      <c r="BV48" s="4">
        <v>100502</v>
      </c>
      <c r="BW48" s="4">
        <v>274</v>
      </c>
      <c r="BX48" s="4" t="s">
        <v>78</v>
      </c>
      <c r="BY48" s="4">
        <v>110301</v>
      </c>
      <c r="BZ48" s="6">
        <v>208</v>
      </c>
      <c r="CA48" s="6"/>
      <c r="CB48" s="6"/>
      <c r="CC48" s="7" t="s">
        <v>127</v>
      </c>
      <c r="CD48" s="7" t="s">
        <v>504</v>
      </c>
      <c r="CE48" s="7" t="s">
        <v>505</v>
      </c>
      <c r="CF48" s="7" t="s">
        <v>506</v>
      </c>
      <c r="CG48" s="7" t="s">
        <v>507</v>
      </c>
      <c r="CH48" s="7" t="s">
        <v>508</v>
      </c>
      <c r="CI48" s="7" t="s">
        <v>509</v>
      </c>
      <c r="CJ48" s="4" t="s">
        <v>510</v>
      </c>
      <c r="CK48" s="7" t="s">
        <v>511</v>
      </c>
      <c r="CL48" s="4" t="s">
        <v>512</v>
      </c>
      <c r="CM48" s="4" t="s">
        <v>513</v>
      </c>
      <c r="CN48" s="4" t="s">
        <v>514</v>
      </c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02" ht="13.5">
      <c r="A49" s="1">
        <v>48</v>
      </c>
      <c r="B49" s="11">
        <v>740</v>
      </c>
      <c r="C49" s="312">
        <v>74</v>
      </c>
      <c r="D49" s="4" t="s">
        <v>130</v>
      </c>
      <c r="E49" s="4" t="s">
        <v>87</v>
      </c>
      <c r="F49" s="5">
        <v>10111</v>
      </c>
      <c r="G49" s="4">
        <v>345</v>
      </c>
      <c r="H49" s="4">
        <v>401</v>
      </c>
      <c r="I49" s="4">
        <v>405</v>
      </c>
      <c r="J49" s="4">
        <v>332</v>
      </c>
      <c r="K49" s="4">
        <v>651</v>
      </c>
      <c r="L49" s="4">
        <v>651</v>
      </c>
      <c r="M49" s="4" t="s">
        <v>87</v>
      </c>
      <c r="N49" s="4">
        <v>345</v>
      </c>
      <c r="O49" s="4">
        <v>401</v>
      </c>
      <c r="P49" s="4">
        <v>405</v>
      </c>
      <c r="Q49" s="4">
        <v>332</v>
      </c>
      <c r="R49" s="4">
        <v>651</v>
      </c>
      <c r="S49" s="4">
        <v>651</v>
      </c>
      <c r="T49" s="4" t="s">
        <v>87</v>
      </c>
      <c r="U49" s="4" t="s">
        <v>87</v>
      </c>
      <c r="V49" s="4">
        <v>158</v>
      </c>
      <c r="W49" s="4" t="s">
        <v>78</v>
      </c>
      <c r="X49" s="5">
        <v>30301</v>
      </c>
      <c r="Y49" s="8">
        <v>543</v>
      </c>
      <c r="Z49" s="9">
        <v>819</v>
      </c>
      <c r="AA49" s="8">
        <v>300</v>
      </c>
      <c r="AB49" s="8">
        <v>411</v>
      </c>
      <c r="AC49" s="5"/>
      <c r="AD49" s="4">
        <v>819</v>
      </c>
      <c r="AE49" s="4">
        <v>351</v>
      </c>
      <c r="AF49" s="4">
        <v>296</v>
      </c>
      <c r="AG49" s="4" t="s">
        <v>79</v>
      </c>
      <c r="AH49" s="5">
        <v>40402</v>
      </c>
      <c r="AI49" s="4">
        <v>462</v>
      </c>
      <c r="AJ49" s="4" t="s">
        <v>180</v>
      </c>
      <c r="AK49" s="4" t="s">
        <v>80</v>
      </c>
      <c r="AL49" s="4">
        <v>449</v>
      </c>
      <c r="AM49" s="4" t="s">
        <v>78</v>
      </c>
      <c r="AN49" s="4">
        <v>50101</v>
      </c>
      <c r="AO49" s="4">
        <v>176</v>
      </c>
      <c r="AP49" s="4">
        <v>343</v>
      </c>
      <c r="AQ49" s="4">
        <v>386</v>
      </c>
      <c r="AR49" s="4">
        <v>314</v>
      </c>
      <c r="AS49" s="4">
        <v>331</v>
      </c>
      <c r="AT49" s="4">
        <v>651</v>
      </c>
      <c r="AU49" s="4">
        <v>145</v>
      </c>
      <c r="AV49" s="4">
        <v>308</v>
      </c>
      <c r="AW49" s="4">
        <v>375</v>
      </c>
      <c r="AX49" s="4">
        <v>288</v>
      </c>
      <c r="AY49" s="4">
        <v>320</v>
      </c>
      <c r="AZ49" s="4" t="s">
        <v>197</v>
      </c>
      <c r="BA49" s="4" t="s">
        <v>78</v>
      </c>
      <c r="BB49" s="4">
        <v>60301</v>
      </c>
      <c r="BC49" s="4">
        <v>625</v>
      </c>
      <c r="BD49" s="4">
        <v>863</v>
      </c>
      <c r="BE49" s="4">
        <v>956</v>
      </c>
      <c r="BF49" s="4">
        <v>956</v>
      </c>
      <c r="BG49" s="4"/>
      <c r="BH49" s="4"/>
      <c r="BI49" s="4"/>
      <c r="BJ49" s="4"/>
      <c r="BK49" s="4" t="s">
        <v>78</v>
      </c>
      <c r="BL49" s="4">
        <v>911</v>
      </c>
      <c r="BM49" s="4"/>
      <c r="BN49" s="4">
        <v>830</v>
      </c>
      <c r="BO49" s="4" t="s">
        <v>81</v>
      </c>
      <c r="BP49" s="4" t="s">
        <v>81</v>
      </c>
      <c r="BQ49" s="4">
        <v>215</v>
      </c>
      <c r="BR49" s="7" t="s">
        <v>90</v>
      </c>
      <c r="BS49" s="4">
        <v>214</v>
      </c>
      <c r="BT49" s="4">
        <v>214</v>
      </c>
      <c r="BU49" s="4" t="s">
        <v>78</v>
      </c>
      <c r="BV49" s="4">
        <v>100501</v>
      </c>
      <c r="BW49" s="4">
        <v>274</v>
      </c>
      <c r="BX49" s="4" t="s">
        <v>78</v>
      </c>
      <c r="BY49" s="4">
        <v>110301</v>
      </c>
      <c r="BZ49" s="6">
        <v>208</v>
      </c>
      <c r="CA49" s="6"/>
      <c r="CB49" s="6"/>
      <c r="CC49" s="7" t="s">
        <v>177</v>
      </c>
      <c r="CD49" s="7" t="s">
        <v>515</v>
      </c>
      <c r="CE49" s="7" t="s">
        <v>516</v>
      </c>
      <c r="CF49" s="7" t="s">
        <v>517</v>
      </c>
      <c r="CG49" s="7" t="s">
        <v>518</v>
      </c>
      <c r="CH49" s="7" t="s">
        <v>519</v>
      </c>
      <c r="CI49" s="7" t="s">
        <v>520</v>
      </c>
      <c r="CJ49" s="7" t="s">
        <v>521</v>
      </c>
      <c r="CK49" s="7" t="s">
        <v>522</v>
      </c>
      <c r="CL49" s="8" t="s">
        <v>523</v>
      </c>
      <c r="CM49" s="7" t="s">
        <v>524</v>
      </c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</row>
    <row r="50" spans="1:102" ht="13.5">
      <c r="A50" s="1">
        <v>49</v>
      </c>
      <c r="B50" s="11">
        <v>750</v>
      </c>
      <c r="C50" s="4">
        <v>75</v>
      </c>
      <c r="D50" s="4" t="s">
        <v>131</v>
      </c>
      <c r="E50" s="4" t="s">
        <v>87</v>
      </c>
      <c r="F50" s="5">
        <v>10111</v>
      </c>
      <c r="G50" s="4">
        <v>345</v>
      </c>
      <c r="H50" s="4">
        <v>401</v>
      </c>
      <c r="I50" s="4">
        <v>405</v>
      </c>
      <c r="J50" s="4">
        <v>332</v>
      </c>
      <c r="K50" s="4">
        <v>651</v>
      </c>
      <c r="L50" s="4">
        <v>651</v>
      </c>
      <c r="M50" s="4" t="s">
        <v>87</v>
      </c>
      <c r="N50" s="4">
        <v>345</v>
      </c>
      <c r="O50" s="4">
        <v>401</v>
      </c>
      <c r="P50" s="4">
        <v>405</v>
      </c>
      <c r="Q50" s="4">
        <v>332</v>
      </c>
      <c r="R50" s="4">
        <v>651</v>
      </c>
      <c r="S50" s="4">
        <v>651</v>
      </c>
      <c r="T50" s="4" t="s">
        <v>107</v>
      </c>
      <c r="U50" s="4" t="s">
        <v>107</v>
      </c>
      <c r="V50" s="4">
        <v>158</v>
      </c>
      <c r="W50" s="4" t="s">
        <v>78</v>
      </c>
      <c r="X50" s="5">
        <v>30301</v>
      </c>
      <c r="Y50" s="8">
        <v>543</v>
      </c>
      <c r="Z50" s="9">
        <v>819</v>
      </c>
      <c r="AA50" s="8">
        <v>300</v>
      </c>
      <c r="AB50" s="8">
        <v>411</v>
      </c>
      <c r="AC50" s="5"/>
      <c r="AD50" s="4">
        <v>819</v>
      </c>
      <c r="AE50" s="4">
        <v>351</v>
      </c>
      <c r="AF50" s="4">
        <v>296</v>
      </c>
      <c r="AG50" s="4" t="s">
        <v>79</v>
      </c>
      <c r="AH50" s="5">
        <v>40402</v>
      </c>
      <c r="AI50" s="4">
        <v>462</v>
      </c>
      <c r="AJ50" s="4" t="s">
        <v>180</v>
      </c>
      <c r="AK50" s="4" t="s">
        <v>80</v>
      </c>
      <c r="AL50" s="4">
        <v>449</v>
      </c>
      <c r="AM50" s="4" t="s">
        <v>78</v>
      </c>
      <c r="AN50" s="4">
        <v>50101</v>
      </c>
      <c r="AO50" s="4">
        <v>176</v>
      </c>
      <c r="AP50" s="4">
        <v>343</v>
      </c>
      <c r="AQ50" s="4">
        <v>386</v>
      </c>
      <c r="AR50" s="4">
        <v>314</v>
      </c>
      <c r="AS50" s="4">
        <v>331</v>
      </c>
      <c r="AT50" s="4">
        <v>651</v>
      </c>
      <c r="AU50" s="4">
        <v>145</v>
      </c>
      <c r="AV50" s="4">
        <v>308</v>
      </c>
      <c r="AW50" s="4">
        <v>375</v>
      </c>
      <c r="AX50" s="4">
        <v>288</v>
      </c>
      <c r="AY50" s="4">
        <v>320</v>
      </c>
      <c r="AZ50" s="4" t="s">
        <v>197</v>
      </c>
      <c r="BA50" s="4" t="s">
        <v>78</v>
      </c>
      <c r="BB50" s="4">
        <v>60301</v>
      </c>
      <c r="BC50" s="4">
        <v>625</v>
      </c>
      <c r="BD50" s="4">
        <v>863</v>
      </c>
      <c r="BE50" s="4">
        <v>956</v>
      </c>
      <c r="BF50" s="4">
        <v>956</v>
      </c>
      <c r="BG50" s="4"/>
      <c r="BH50" s="4"/>
      <c r="BI50" s="4"/>
      <c r="BJ50" s="4"/>
      <c r="BK50" s="4" t="s">
        <v>78</v>
      </c>
      <c r="BL50" s="4">
        <v>911</v>
      </c>
      <c r="BM50" s="4"/>
      <c r="BN50" s="4">
        <v>830</v>
      </c>
      <c r="BO50" s="4" t="s">
        <v>97</v>
      </c>
      <c r="BP50" s="4" t="s">
        <v>97</v>
      </c>
      <c r="BQ50" s="4">
        <v>215</v>
      </c>
      <c r="BR50" s="4" t="s">
        <v>90</v>
      </c>
      <c r="BS50" s="4">
        <v>214</v>
      </c>
      <c r="BT50" s="4">
        <v>214</v>
      </c>
      <c r="BU50" s="4" t="s">
        <v>82</v>
      </c>
      <c r="BV50" s="4">
        <v>100502</v>
      </c>
      <c r="BW50" s="4">
        <v>274</v>
      </c>
      <c r="BX50" s="4" t="s">
        <v>78</v>
      </c>
      <c r="BY50" s="4">
        <v>110301</v>
      </c>
      <c r="BZ50" s="6">
        <v>208</v>
      </c>
      <c r="CA50" s="6"/>
      <c r="CB50" s="6"/>
      <c r="CC50" s="7" t="s">
        <v>127</v>
      </c>
      <c r="CD50" s="7" t="s">
        <v>525</v>
      </c>
      <c r="CE50" s="7" t="s">
        <v>526</v>
      </c>
      <c r="CF50" s="7" t="s">
        <v>527</v>
      </c>
      <c r="CG50" s="4" t="s">
        <v>528</v>
      </c>
      <c r="CH50" s="7" t="s">
        <v>529</v>
      </c>
      <c r="CI50" s="4" t="s">
        <v>530</v>
      </c>
      <c r="CJ50" s="4" t="s">
        <v>531</v>
      </c>
      <c r="CK50" s="4" t="s">
        <v>532</v>
      </c>
      <c r="CL50" s="4" t="s">
        <v>533</v>
      </c>
      <c r="CM50" s="4" t="s">
        <v>311</v>
      </c>
      <c r="CN50" s="4" t="s">
        <v>534</v>
      </c>
      <c r="CO50" s="4" t="s">
        <v>535</v>
      </c>
      <c r="CP50" s="4" t="s">
        <v>536</v>
      </c>
      <c r="CQ50" s="7" t="s">
        <v>537</v>
      </c>
      <c r="CR50" s="7" t="s">
        <v>538</v>
      </c>
      <c r="CS50" s="7" t="s">
        <v>539</v>
      </c>
      <c r="CT50" s="7" t="s">
        <v>540</v>
      </c>
      <c r="CU50" s="4" t="s">
        <v>541</v>
      </c>
      <c r="CV50" s="4" t="s">
        <v>542</v>
      </c>
      <c r="CW50" s="4" t="s">
        <v>543</v>
      </c>
      <c r="CX50" s="4"/>
    </row>
    <row r="51" spans="1:102" ht="13.5">
      <c r="A51" s="1">
        <v>50</v>
      </c>
      <c r="B51" s="11">
        <v>751</v>
      </c>
      <c r="C51" s="4">
        <v>75</v>
      </c>
      <c r="D51" s="4" t="s">
        <v>131</v>
      </c>
      <c r="E51" s="4" t="s">
        <v>80</v>
      </c>
      <c r="F51" s="5">
        <v>10111</v>
      </c>
      <c r="G51" s="4" t="s">
        <v>80</v>
      </c>
      <c r="H51" s="4" t="s">
        <v>80</v>
      </c>
      <c r="I51" s="4" t="s">
        <v>80</v>
      </c>
      <c r="J51" s="4" t="s">
        <v>80</v>
      </c>
      <c r="K51" s="4" t="s">
        <v>80</v>
      </c>
      <c r="L51" s="4" t="s">
        <v>80</v>
      </c>
      <c r="M51" s="4" t="s">
        <v>80</v>
      </c>
      <c r="N51" s="4" t="s">
        <v>80</v>
      </c>
      <c r="O51" s="4" t="s">
        <v>80</v>
      </c>
      <c r="P51" s="4" t="s">
        <v>80</v>
      </c>
      <c r="Q51" s="4" t="s">
        <v>80</v>
      </c>
      <c r="R51" s="4" t="s">
        <v>80</v>
      </c>
      <c r="S51" s="4" t="s">
        <v>80</v>
      </c>
      <c r="T51" s="4" t="s">
        <v>87</v>
      </c>
      <c r="U51" s="4" t="s">
        <v>87</v>
      </c>
      <c r="V51" s="4">
        <v>158</v>
      </c>
      <c r="W51" s="4" t="s">
        <v>80</v>
      </c>
      <c r="X51" s="5">
        <v>30301</v>
      </c>
      <c r="Y51" s="8" t="s">
        <v>80</v>
      </c>
      <c r="Z51" s="9" t="s">
        <v>80</v>
      </c>
      <c r="AA51" s="8" t="s">
        <v>80</v>
      </c>
      <c r="AB51" s="8" t="s">
        <v>80</v>
      </c>
      <c r="AC51" s="5"/>
      <c r="AD51" s="4" t="s">
        <v>80</v>
      </c>
      <c r="AE51" s="4" t="s">
        <v>80</v>
      </c>
      <c r="AF51" s="4" t="s">
        <v>80</v>
      </c>
      <c r="AG51" s="4" t="s">
        <v>80</v>
      </c>
      <c r="AH51" s="5">
        <v>40402</v>
      </c>
      <c r="AI51" s="4" t="s">
        <v>193</v>
      </c>
      <c r="AJ51" s="4" t="s">
        <v>80</v>
      </c>
      <c r="AK51" s="4" t="s">
        <v>80</v>
      </c>
      <c r="AL51" s="4" t="s">
        <v>80</v>
      </c>
      <c r="AM51" s="4" t="s">
        <v>80</v>
      </c>
      <c r="AN51" s="4">
        <v>50101</v>
      </c>
      <c r="AO51" s="4" t="s">
        <v>80</v>
      </c>
      <c r="AP51" s="4" t="s">
        <v>80</v>
      </c>
      <c r="AQ51" s="4" t="s">
        <v>80</v>
      </c>
      <c r="AR51" s="4" t="s">
        <v>80</v>
      </c>
      <c r="AS51" s="4" t="s">
        <v>80</v>
      </c>
      <c r="AT51" s="4" t="s">
        <v>80</v>
      </c>
      <c r="AU51" s="4" t="s">
        <v>80</v>
      </c>
      <c r="AV51" s="4" t="s">
        <v>80</v>
      </c>
      <c r="AW51" s="4" t="s">
        <v>80</v>
      </c>
      <c r="AX51" s="4" t="s">
        <v>80</v>
      </c>
      <c r="AY51" s="4" t="s">
        <v>80</v>
      </c>
      <c r="AZ51" s="4" t="s">
        <v>80</v>
      </c>
      <c r="BA51" s="4" t="s">
        <v>80</v>
      </c>
      <c r="BB51" s="4">
        <v>60301</v>
      </c>
      <c r="BC51" s="4" t="s">
        <v>80</v>
      </c>
      <c r="BD51" s="4" t="s">
        <v>80</v>
      </c>
      <c r="BE51" s="4" t="s">
        <v>80</v>
      </c>
      <c r="BF51" s="4" t="s">
        <v>80</v>
      </c>
      <c r="BG51" s="4"/>
      <c r="BH51" s="4" t="s">
        <v>80</v>
      </c>
      <c r="BI51" s="4" t="s">
        <v>80</v>
      </c>
      <c r="BJ51" s="4" t="s">
        <v>80</v>
      </c>
      <c r="BK51" s="4" t="s">
        <v>80</v>
      </c>
      <c r="BL51" s="4" t="s">
        <v>80</v>
      </c>
      <c r="BM51" s="4"/>
      <c r="BN51" s="4" t="s">
        <v>80</v>
      </c>
      <c r="BO51" s="4" t="s">
        <v>80</v>
      </c>
      <c r="BP51" s="4" t="s">
        <v>80</v>
      </c>
      <c r="BQ51" s="4" t="s">
        <v>193</v>
      </c>
      <c r="BR51" s="7" t="s">
        <v>80</v>
      </c>
      <c r="BS51" s="4" t="s">
        <v>80</v>
      </c>
      <c r="BT51" s="4" t="s">
        <v>80</v>
      </c>
      <c r="BU51" s="4" t="s">
        <v>80</v>
      </c>
      <c r="BV51" s="4" t="s">
        <v>80</v>
      </c>
      <c r="BW51" s="4" t="s">
        <v>80</v>
      </c>
      <c r="BX51" s="4" t="s">
        <v>80</v>
      </c>
      <c r="BY51" s="4" t="s">
        <v>80</v>
      </c>
      <c r="BZ51" s="4" t="s">
        <v>80</v>
      </c>
      <c r="CA51" s="6"/>
      <c r="CB51" s="6"/>
      <c r="CC51" s="7" t="s">
        <v>94</v>
      </c>
      <c r="CD51" s="7" t="s">
        <v>660</v>
      </c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4"/>
    </row>
    <row r="52" spans="1:104" ht="13.5">
      <c r="A52" s="1">
        <v>51</v>
      </c>
      <c r="B52" s="11">
        <v>770</v>
      </c>
      <c r="C52" s="4">
        <v>77</v>
      </c>
      <c r="D52" s="4" t="s">
        <v>132</v>
      </c>
      <c r="E52" s="4" t="s">
        <v>87</v>
      </c>
      <c r="F52" s="5">
        <v>10111</v>
      </c>
      <c r="G52" s="4">
        <v>345</v>
      </c>
      <c r="H52" s="4">
        <v>401</v>
      </c>
      <c r="I52" s="4">
        <v>405</v>
      </c>
      <c r="J52" s="4">
        <v>332</v>
      </c>
      <c r="K52" s="4">
        <v>651</v>
      </c>
      <c r="L52" s="4">
        <v>651</v>
      </c>
      <c r="M52" s="4" t="s">
        <v>87</v>
      </c>
      <c r="N52" s="4">
        <v>345</v>
      </c>
      <c r="O52" s="4">
        <v>401</v>
      </c>
      <c r="P52" s="4">
        <v>405</v>
      </c>
      <c r="Q52" s="4">
        <v>332</v>
      </c>
      <c r="R52" s="4">
        <v>651</v>
      </c>
      <c r="S52" s="4">
        <v>651</v>
      </c>
      <c r="T52" s="4" t="s">
        <v>87</v>
      </c>
      <c r="U52" s="4" t="s">
        <v>87</v>
      </c>
      <c r="V52" s="4">
        <v>158</v>
      </c>
      <c r="W52" s="4" t="s">
        <v>78</v>
      </c>
      <c r="X52" s="5">
        <v>30301</v>
      </c>
      <c r="Y52" s="8">
        <v>543</v>
      </c>
      <c r="Z52" s="9">
        <v>819</v>
      </c>
      <c r="AA52" s="8">
        <v>300</v>
      </c>
      <c r="AB52" s="8">
        <v>411</v>
      </c>
      <c r="AC52" s="5"/>
      <c r="AD52" s="4">
        <v>819</v>
      </c>
      <c r="AE52" s="4">
        <v>351</v>
      </c>
      <c r="AF52" s="4">
        <v>296</v>
      </c>
      <c r="AG52" s="4" t="s">
        <v>79</v>
      </c>
      <c r="AH52" s="5">
        <v>40402</v>
      </c>
      <c r="AI52" s="4">
        <v>462</v>
      </c>
      <c r="AJ52" s="4" t="s">
        <v>180</v>
      </c>
      <c r="AK52" s="4" t="s">
        <v>80</v>
      </c>
      <c r="AL52" s="4">
        <v>449</v>
      </c>
      <c r="AM52" s="4" t="s">
        <v>78</v>
      </c>
      <c r="AN52" s="4">
        <v>50101</v>
      </c>
      <c r="AO52" s="4">
        <v>176</v>
      </c>
      <c r="AP52" s="4">
        <v>343</v>
      </c>
      <c r="AQ52" s="4">
        <v>386</v>
      </c>
      <c r="AR52" s="4">
        <v>314</v>
      </c>
      <c r="AS52" s="4">
        <v>331</v>
      </c>
      <c r="AT52" s="4">
        <v>651</v>
      </c>
      <c r="AU52" s="4">
        <v>145</v>
      </c>
      <c r="AV52" s="4">
        <v>308</v>
      </c>
      <c r="AW52" s="4">
        <v>375</v>
      </c>
      <c r="AX52" s="4">
        <v>288</v>
      </c>
      <c r="AY52" s="4">
        <v>320</v>
      </c>
      <c r="AZ52" s="4" t="s">
        <v>197</v>
      </c>
      <c r="BA52" s="4" t="s">
        <v>78</v>
      </c>
      <c r="BB52" s="4">
        <v>60301</v>
      </c>
      <c r="BC52" s="4">
        <v>625</v>
      </c>
      <c r="BD52" s="4">
        <v>863</v>
      </c>
      <c r="BE52" s="4">
        <v>956</v>
      </c>
      <c r="BF52" s="4">
        <v>956</v>
      </c>
      <c r="BG52" s="4"/>
      <c r="BH52" s="4"/>
      <c r="BI52" s="4"/>
      <c r="BJ52" s="4"/>
      <c r="BK52" s="4" t="s">
        <v>78</v>
      </c>
      <c r="BL52" s="4">
        <v>911</v>
      </c>
      <c r="BM52" s="4"/>
      <c r="BN52" s="4">
        <v>830</v>
      </c>
      <c r="BO52" s="4" t="s">
        <v>81</v>
      </c>
      <c r="BP52" s="4" t="s">
        <v>81</v>
      </c>
      <c r="BQ52" s="4">
        <v>215</v>
      </c>
      <c r="BR52" s="7" t="s">
        <v>90</v>
      </c>
      <c r="BS52" s="4">
        <v>214</v>
      </c>
      <c r="BT52" s="4">
        <v>214</v>
      </c>
      <c r="BU52" s="4" t="s">
        <v>78</v>
      </c>
      <c r="BV52" s="4">
        <v>100501</v>
      </c>
      <c r="BW52" s="4">
        <v>274</v>
      </c>
      <c r="BX52" s="4" t="s">
        <v>78</v>
      </c>
      <c r="BY52" s="4">
        <v>110301</v>
      </c>
      <c r="BZ52" s="6">
        <v>208</v>
      </c>
      <c r="CA52" s="6"/>
      <c r="CB52" s="6"/>
      <c r="CC52" s="7" t="s">
        <v>177</v>
      </c>
      <c r="CD52" s="7" t="s">
        <v>544</v>
      </c>
      <c r="CE52" s="7" t="s">
        <v>545</v>
      </c>
      <c r="CF52" s="7" t="s">
        <v>546</v>
      </c>
      <c r="CG52" s="4" t="s">
        <v>547</v>
      </c>
      <c r="CH52" s="7" t="s">
        <v>548</v>
      </c>
      <c r="CI52" s="7" t="s">
        <v>549</v>
      </c>
      <c r="CJ52" s="4" t="s">
        <v>550</v>
      </c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Z52" s="4"/>
    </row>
    <row r="53" spans="1:102" ht="13.5">
      <c r="A53" s="1">
        <v>52</v>
      </c>
      <c r="B53" s="11">
        <v>780</v>
      </c>
      <c r="C53" s="312">
        <v>78</v>
      </c>
      <c r="D53" s="4" t="s">
        <v>26</v>
      </c>
      <c r="E53" s="4" t="s">
        <v>87</v>
      </c>
      <c r="F53" s="5">
        <v>10111</v>
      </c>
      <c r="G53" s="4">
        <v>345</v>
      </c>
      <c r="H53" s="4">
        <v>401</v>
      </c>
      <c r="I53" s="4">
        <v>405</v>
      </c>
      <c r="J53" s="4">
        <v>332</v>
      </c>
      <c r="K53" s="4">
        <v>651</v>
      </c>
      <c r="L53" s="4">
        <v>651</v>
      </c>
      <c r="M53" s="4" t="s">
        <v>87</v>
      </c>
      <c r="N53" s="4">
        <v>345</v>
      </c>
      <c r="O53" s="4">
        <v>401</v>
      </c>
      <c r="P53" s="4">
        <v>405</v>
      </c>
      <c r="Q53" s="4">
        <v>332</v>
      </c>
      <c r="R53" s="4">
        <v>651</v>
      </c>
      <c r="S53" s="4">
        <v>651</v>
      </c>
      <c r="T53" s="4" t="s">
        <v>87</v>
      </c>
      <c r="U53" s="4" t="s">
        <v>87</v>
      </c>
      <c r="V53" s="4">
        <v>158</v>
      </c>
      <c r="W53" s="4" t="s">
        <v>78</v>
      </c>
      <c r="X53" s="5">
        <v>30301</v>
      </c>
      <c r="Y53" s="8">
        <v>543</v>
      </c>
      <c r="Z53" s="9">
        <v>819</v>
      </c>
      <c r="AA53" s="8">
        <v>300</v>
      </c>
      <c r="AB53" s="8">
        <v>411</v>
      </c>
      <c r="AC53" s="5"/>
      <c r="AD53" s="4">
        <v>819</v>
      </c>
      <c r="AE53" s="4">
        <v>351</v>
      </c>
      <c r="AF53" s="4">
        <v>296</v>
      </c>
      <c r="AG53" s="4" t="s">
        <v>192</v>
      </c>
      <c r="AH53" s="5">
        <v>40402</v>
      </c>
      <c r="AI53" s="4">
        <v>462</v>
      </c>
      <c r="AJ53" s="4" t="s">
        <v>180</v>
      </c>
      <c r="AK53" s="4" t="s">
        <v>80</v>
      </c>
      <c r="AL53" s="4">
        <v>449</v>
      </c>
      <c r="AM53" s="4" t="s">
        <v>78</v>
      </c>
      <c r="AN53" s="4">
        <v>50101</v>
      </c>
      <c r="AO53" s="4">
        <v>176</v>
      </c>
      <c r="AP53" s="4">
        <v>343</v>
      </c>
      <c r="AQ53" s="4">
        <v>386</v>
      </c>
      <c r="AR53" s="4">
        <v>314</v>
      </c>
      <c r="AS53" s="4">
        <v>331</v>
      </c>
      <c r="AT53" s="4">
        <v>651</v>
      </c>
      <c r="AU53" s="4">
        <v>145</v>
      </c>
      <c r="AV53" s="4">
        <v>308</v>
      </c>
      <c r="AW53" s="4">
        <v>375</v>
      </c>
      <c r="AX53" s="4">
        <v>288</v>
      </c>
      <c r="AY53" s="4">
        <v>320</v>
      </c>
      <c r="AZ53" s="4" t="s">
        <v>197</v>
      </c>
      <c r="BA53" s="4" t="s">
        <v>78</v>
      </c>
      <c r="BB53" s="4">
        <v>60301</v>
      </c>
      <c r="BC53" s="4">
        <v>625</v>
      </c>
      <c r="BD53" s="4">
        <v>863</v>
      </c>
      <c r="BE53" s="4">
        <v>956</v>
      </c>
      <c r="BF53" s="4">
        <v>956</v>
      </c>
      <c r="BG53" s="4"/>
      <c r="BH53" s="4"/>
      <c r="BI53" s="4"/>
      <c r="BJ53" s="4"/>
      <c r="BK53" s="4" t="s">
        <v>78</v>
      </c>
      <c r="BL53" s="4">
        <v>911</v>
      </c>
      <c r="BM53" s="4"/>
      <c r="BN53" s="4">
        <v>830</v>
      </c>
      <c r="BO53" s="4" t="s">
        <v>81</v>
      </c>
      <c r="BP53" s="4" t="s">
        <v>81</v>
      </c>
      <c r="BQ53" s="4">
        <v>215</v>
      </c>
      <c r="BR53" s="7" t="s">
        <v>90</v>
      </c>
      <c r="BS53" s="4">
        <v>214</v>
      </c>
      <c r="BT53" s="4">
        <v>214</v>
      </c>
      <c r="BU53" s="4" t="s">
        <v>78</v>
      </c>
      <c r="BV53" s="4">
        <v>100501</v>
      </c>
      <c r="BW53" s="4">
        <v>274</v>
      </c>
      <c r="BX53" s="4" t="s">
        <v>78</v>
      </c>
      <c r="BY53" s="4">
        <v>110301</v>
      </c>
      <c r="BZ53" s="6">
        <v>208</v>
      </c>
      <c r="CA53" s="6"/>
      <c r="CB53" s="6"/>
      <c r="CC53" s="7" t="s">
        <v>178</v>
      </c>
      <c r="CD53" s="7" t="s">
        <v>305</v>
      </c>
      <c r="CE53" s="7" t="s">
        <v>551</v>
      </c>
      <c r="CF53" s="7" t="s">
        <v>552</v>
      </c>
      <c r="CG53" s="7" t="s">
        <v>516</v>
      </c>
      <c r="CH53" s="7" t="s">
        <v>553</v>
      </c>
      <c r="CI53" s="7" t="s">
        <v>554</v>
      </c>
      <c r="CJ53" s="7" t="s">
        <v>555</v>
      </c>
      <c r="CK53" s="7" t="s">
        <v>556</v>
      </c>
      <c r="CL53" s="7"/>
      <c r="CM53" s="7"/>
      <c r="CN53" s="7"/>
      <c r="CO53" s="4"/>
      <c r="CP53" s="4"/>
      <c r="CQ53" s="4"/>
      <c r="CR53" s="4"/>
      <c r="CS53" s="4"/>
      <c r="CT53" s="4"/>
      <c r="CU53" s="4"/>
      <c r="CV53" s="4"/>
      <c r="CW53" s="4"/>
      <c r="CX53" s="4"/>
    </row>
    <row r="54" spans="1:102" ht="13.5">
      <c r="A54" s="1">
        <v>53</v>
      </c>
      <c r="B54" s="11">
        <v>790</v>
      </c>
      <c r="C54" s="4">
        <v>79</v>
      </c>
      <c r="D54" s="4" t="s">
        <v>133</v>
      </c>
      <c r="E54" s="4" t="s">
        <v>87</v>
      </c>
      <c r="F54" s="5">
        <v>10111</v>
      </c>
      <c r="G54" s="4">
        <v>345</v>
      </c>
      <c r="H54" s="4">
        <v>401</v>
      </c>
      <c r="I54" s="4">
        <v>405</v>
      </c>
      <c r="J54" s="4">
        <v>332</v>
      </c>
      <c r="K54" s="4">
        <v>651</v>
      </c>
      <c r="L54" s="4">
        <v>651</v>
      </c>
      <c r="M54" s="4" t="s">
        <v>87</v>
      </c>
      <c r="N54" s="4">
        <v>345</v>
      </c>
      <c r="O54" s="4">
        <v>401</v>
      </c>
      <c r="P54" s="4">
        <v>405</v>
      </c>
      <c r="Q54" s="4">
        <v>332</v>
      </c>
      <c r="R54" s="4">
        <v>651</v>
      </c>
      <c r="S54" s="4">
        <v>651</v>
      </c>
      <c r="T54" s="4" t="s">
        <v>87</v>
      </c>
      <c r="U54" s="4" t="s">
        <v>87</v>
      </c>
      <c r="V54" s="4">
        <v>158</v>
      </c>
      <c r="W54" s="4" t="s">
        <v>78</v>
      </c>
      <c r="X54" s="5">
        <v>30301</v>
      </c>
      <c r="Y54" s="8">
        <v>543</v>
      </c>
      <c r="Z54" s="9">
        <v>819</v>
      </c>
      <c r="AA54" s="8">
        <v>300</v>
      </c>
      <c r="AB54" s="8">
        <v>411</v>
      </c>
      <c r="AC54" s="5"/>
      <c r="AD54" s="4">
        <v>819</v>
      </c>
      <c r="AE54" s="4">
        <v>351</v>
      </c>
      <c r="AF54" s="4">
        <v>296</v>
      </c>
      <c r="AG54" s="4" t="s">
        <v>192</v>
      </c>
      <c r="AH54" s="5">
        <v>40402</v>
      </c>
      <c r="AI54" s="4">
        <v>462</v>
      </c>
      <c r="AJ54" s="4" t="s">
        <v>180</v>
      </c>
      <c r="AK54" s="4" t="s">
        <v>80</v>
      </c>
      <c r="AL54" s="4">
        <v>449</v>
      </c>
      <c r="AM54" s="4" t="s">
        <v>78</v>
      </c>
      <c r="AN54" s="4">
        <v>50101</v>
      </c>
      <c r="AO54" s="4">
        <v>176</v>
      </c>
      <c r="AP54" s="4">
        <v>343</v>
      </c>
      <c r="AQ54" s="4">
        <v>386</v>
      </c>
      <c r="AR54" s="4">
        <v>314</v>
      </c>
      <c r="AS54" s="4">
        <v>331</v>
      </c>
      <c r="AT54" s="4">
        <v>651</v>
      </c>
      <c r="AU54" s="4">
        <v>145</v>
      </c>
      <c r="AV54" s="4">
        <v>308</v>
      </c>
      <c r="AW54" s="4">
        <v>375</v>
      </c>
      <c r="AX54" s="4">
        <v>288</v>
      </c>
      <c r="AY54" s="4">
        <v>320</v>
      </c>
      <c r="AZ54" s="4" t="s">
        <v>197</v>
      </c>
      <c r="BA54" s="4" t="s">
        <v>78</v>
      </c>
      <c r="BB54" s="4">
        <v>60301</v>
      </c>
      <c r="BC54" s="4">
        <v>625</v>
      </c>
      <c r="BD54" s="4">
        <v>863</v>
      </c>
      <c r="BE54" s="4">
        <v>956</v>
      </c>
      <c r="BF54" s="4">
        <v>956</v>
      </c>
      <c r="BG54" s="4"/>
      <c r="BH54" s="4"/>
      <c r="BI54" s="4"/>
      <c r="BJ54" s="4"/>
      <c r="BK54" s="4" t="s">
        <v>78</v>
      </c>
      <c r="BL54" s="4">
        <v>911</v>
      </c>
      <c r="BM54" s="4"/>
      <c r="BN54" s="4">
        <v>830</v>
      </c>
      <c r="BO54" s="4" t="s">
        <v>81</v>
      </c>
      <c r="BP54" s="4" t="s">
        <v>81</v>
      </c>
      <c r="BQ54" s="4">
        <v>215</v>
      </c>
      <c r="BR54" s="7" t="s">
        <v>90</v>
      </c>
      <c r="BS54" s="4">
        <v>214</v>
      </c>
      <c r="BT54" s="4">
        <v>214</v>
      </c>
      <c r="BU54" s="4" t="s">
        <v>78</v>
      </c>
      <c r="BV54" s="4">
        <v>100501</v>
      </c>
      <c r="BW54" s="4">
        <v>274</v>
      </c>
      <c r="BX54" s="4" t="s">
        <v>78</v>
      </c>
      <c r="BY54" s="4">
        <v>110301</v>
      </c>
      <c r="BZ54" s="6">
        <v>208</v>
      </c>
      <c r="CA54" s="6"/>
      <c r="CB54" s="6"/>
      <c r="CC54" s="7" t="s">
        <v>178</v>
      </c>
      <c r="CD54" s="7" t="s">
        <v>557</v>
      </c>
      <c r="CE54" s="7" t="s">
        <v>558</v>
      </c>
      <c r="CF54" s="7" t="s">
        <v>559</v>
      </c>
      <c r="CG54" s="7" t="s">
        <v>448</v>
      </c>
      <c r="CH54" s="7" t="s">
        <v>560</v>
      </c>
      <c r="CI54" s="7" t="s">
        <v>561</v>
      </c>
      <c r="CJ54" s="7"/>
      <c r="CK54" s="7"/>
      <c r="CL54" s="7"/>
      <c r="CM54" s="7"/>
      <c r="CN54" s="7"/>
      <c r="CO54" s="7"/>
      <c r="CP54" s="4"/>
      <c r="CQ54" s="7"/>
      <c r="CR54" s="7"/>
      <c r="CS54" s="7"/>
      <c r="CT54" s="4"/>
      <c r="CU54" s="7"/>
      <c r="CV54" s="4"/>
      <c r="CW54" s="7"/>
      <c r="CX54" s="4"/>
    </row>
    <row r="55" spans="1:102" ht="13.5">
      <c r="A55" s="1">
        <v>54</v>
      </c>
      <c r="B55" s="11">
        <v>880</v>
      </c>
      <c r="C55" s="4">
        <v>88</v>
      </c>
      <c r="D55" s="4" t="s">
        <v>27</v>
      </c>
      <c r="E55" s="4" t="s">
        <v>87</v>
      </c>
      <c r="F55" s="5">
        <v>10111</v>
      </c>
      <c r="G55" s="4">
        <v>345</v>
      </c>
      <c r="H55" s="4">
        <v>401</v>
      </c>
      <c r="I55" s="4">
        <v>405</v>
      </c>
      <c r="J55" s="4">
        <v>332</v>
      </c>
      <c r="K55" s="4">
        <v>651</v>
      </c>
      <c r="L55" s="4">
        <v>651</v>
      </c>
      <c r="M55" s="4" t="s">
        <v>87</v>
      </c>
      <c r="N55" s="4">
        <v>345</v>
      </c>
      <c r="O55" s="4">
        <v>401</v>
      </c>
      <c r="P55" s="4">
        <v>405</v>
      </c>
      <c r="Q55" s="4">
        <v>332</v>
      </c>
      <c r="R55" s="4">
        <v>651</v>
      </c>
      <c r="S55" s="4">
        <v>651</v>
      </c>
      <c r="T55" s="4" t="s">
        <v>87</v>
      </c>
      <c r="U55" s="4" t="s">
        <v>87</v>
      </c>
      <c r="V55" s="4">
        <v>158</v>
      </c>
      <c r="W55" s="4" t="s">
        <v>78</v>
      </c>
      <c r="X55" s="5">
        <v>30301</v>
      </c>
      <c r="Y55" s="8">
        <v>543</v>
      </c>
      <c r="Z55" s="9">
        <v>819</v>
      </c>
      <c r="AA55" s="8">
        <v>300</v>
      </c>
      <c r="AB55" s="8">
        <v>411</v>
      </c>
      <c r="AC55" s="5"/>
      <c r="AD55" s="4">
        <v>819</v>
      </c>
      <c r="AE55" s="4">
        <v>351</v>
      </c>
      <c r="AF55" s="4">
        <v>296</v>
      </c>
      <c r="AG55" s="4" t="s">
        <v>192</v>
      </c>
      <c r="AH55" s="5">
        <v>40402</v>
      </c>
      <c r="AI55" s="4">
        <v>462</v>
      </c>
      <c r="AJ55" s="4" t="s">
        <v>180</v>
      </c>
      <c r="AK55" s="4" t="s">
        <v>80</v>
      </c>
      <c r="AL55" s="4">
        <v>449</v>
      </c>
      <c r="AM55" s="4" t="s">
        <v>78</v>
      </c>
      <c r="AN55" s="4">
        <v>50101</v>
      </c>
      <c r="AO55" s="4">
        <v>176</v>
      </c>
      <c r="AP55" s="4">
        <v>343</v>
      </c>
      <c r="AQ55" s="4">
        <v>386</v>
      </c>
      <c r="AR55" s="4">
        <v>314</v>
      </c>
      <c r="AS55" s="4">
        <v>331</v>
      </c>
      <c r="AT55" s="4">
        <v>651</v>
      </c>
      <c r="AU55" s="4">
        <v>145</v>
      </c>
      <c r="AV55" s="4">
        <v>308</v>
      </c>
      <c r="AW55" s="4">
        <v>375</v>
      </c>
      <c r="AX55" s="4">
        <v>288</v>
      </c>
      <c r="AY55" s="4">
        <v>320</v>
      </c>
      <c r="AZ55" s="4" t="s">
        <v>197</v>
      </c>
      <c r="BA55" s="4" t="s">
        <v>78</v>
      </c>
      <c r="BB55" s="4">
        <v>60301</v>
      </c>
      <c r="BC55" s="4">
        <v>625</v>
      </c>
      <c r="BD55" s="4">
        <v>863</v>
      </c>
      <c r="BE55" s="4">
        <v>956</v>
      </c>
      <c r="BF55" s="4">
        <v>956</v>
      </c>
      <c r="BG55" s="4"/>
      <c r="BH55" s="4"/>
      <c r="BI55" s="4"/>
      <c r="BJ55" s="4"/>
      <c r="BK55" s="4" t="s">
        <v>78</v>
      </c>
      <c r="BL55" s="4">
        <v>911</v>
      </c>
      <c r="BM55" s="4"/>
      <c r="BN55" s="4">
        <v>830</v>
      </c>
      <c r="BO55" s="4" t="s">
        <v>81</v>
      </c>
      <c r="BP55" s="4" t="s">
        <v>81</v>
      </c>
      <c r="BQ55" s="4">
        <v>215</v>
      </c>
      <c r="BR55" s="7" t="s">
        <v>90</v>
      </c>
      <c r="BS55" s="4">
        <v>214</v>
      </c>
      <c r="BT55" s="4">
        <v>214</v>
      </c>
      <c r="BU55" s="4" t="s">
        <v>78</v>
      </c>
      <c r="BV55" s="4">
        <v>100501</v>
      </c>
      <c r="BW55" s="4">
        <v>274</v>
      </c>
      <c r="BX55" s="4" t="s">
        <v>78</v>
      </c>
      <c r="BY55" s="4">
        <v>110301</v>
      </c>
      <c r="BZ55" s="6">
        <v>208</v>
      </c>
      <c r="CA55" s="6"/>
      <c r="CB55" s="6"/>
      <c r="CC55" s="7" t="s">
        <v>178</v>
      </c>
      <c r="CD55" s="7" t="s">
        <v>562</v>
      </c>
      <c r="CE55" s="7" t="s">
        <v>563</v>
      </c>
      <c r="CF55" s="7" t="s">
        <v>564</v>
      </c>
      <c r="CG55" s="7" t="s">
        <v>565</v>
      </c>
      <c r="CH55" s="7"/>
      <c r="CI55" s="7"/>
      <c r="CJ55" s="7"/>
      <c r="CK55" s="4"/>
      <c r="CL55" s="7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</row>
    <row r="56" spans="1:102" ht="13.5">
      <c r="A56" s="1">
        <v>55</v>
      </c>
      <c r="B56" s="11">
        <v>910</v>
      </c>
      <c r="C56" s="4">
        <v>91</v>
      </c>
      <c r="D56" s="4" t="s">
        <v>134</v>
      </c>
      <c r="E56" s="4" t="s">
        <v>78</v>
      </c>
      <c r="F56" s="5">
        <v>10103</v>
      </c>
      <c r="G56" s="4">
        <v>309</v>
      </c>
      <c r="H56" s="4">
        <v>398</v>
      </c>
      <c r="I56" s="4">
        <v>382</v>
      </c>
      <c r="J56" s="4">
        <v>296</v>
      </c>
      <c r="K56" s="4">
        <v>651</v>
      </c>
      <c r="L56" s="4">
        <v>651</v>
      </c>
      <c r="M56" s="4" t="s">
        <v>78</v>
      </c>
      <c r="N56" s="4">
        <v>309</v>
      </c>
      <c r="O56" s="4">
        <v>398</v>
      </c>
      <c r="P56" s="4">
        <v>382</v>
      </c>
      <c r="Q56" s="4">
        <v>296</v>
      </c>
      <c r="R56" s="4">
        <v>651</v>
      </c>
      <c r="S56" s="4">
        <v>651</v>
      </c>
      <c r="T56" s="4" t="s">
        <v>78</v>
      </c>
      <c r="U56" s="4" t="s">
        <v>78</v>
      </c>
      <c r="V56" s="4">
        <v>158</v>
      </c>
      <c r="W56" s="4" t="s">
        <v>78</v>
      </c>
      <c r="X56" s="5">
        <v>30301</v>
      </c>
      <c r="Y56" s="8">
        <v>543</v>
      </c>
      <c r="Z56" s="9">
        <v>819</v>
      </c>
      <c r="AA56" s="8">
        <v>300</v>
      </c>
      <c r="AB56" s="8">
        <v>411</v>
      </c>
      <c r="AC56" s="5"/>
      <c r="AD56" s="4">
        <v>819</v>
      </c>
      <c r="AE56" s="4">
        <v>351</v>
      </c>
      <c r="AF56" s="4">
        <v>296</v>
      </c>
      <c r="AG56" s="4" t="s">
        <v>79</v>
      </c>
      <c r="AH56" s="5">
        <v>40402</v>
      </c>
      <c r="AI56" s="4">
        <v>462</v>
      </c>
      <c r="AJ56" s="4" t="s">
        <v>180</v>
      </c>
      <c r="AK56" s="4" t="s">
        <v>80</v>
      </c>
      <c r="AL56" s="4">
        <v>449</v>
      </c>
      <c r="AM56" s="4" t="s">
        <v>78</v>
      </c>
      <c r="AN56" s="4">
        <v>50101</v>
      </c>
      <c r="AO56" s="4">
        <v>176</v>
      </c>
      <c r="AP56" s="4">
        <v>343</v>
      </c>
      <c r="AQ56" s="4">
        <v>386</v>
      </c>
      <c r="AR56" s="4">
        <v>314</v>
      </c>
      <c r="AS56" s="4">
        <v>331</v>
      </c>
      <c r="AT56" s="4">
        <v>651</v>
      </c>
      <c r="AU56" s="4">
        <v>145</v>
      </c>
      <c r="AV56" s="4">
        <v>308</v>
      </c>
      <c r="AW56" s="4">
        <v>375</v>
      </c>
      <c r="AX56" s="4">
        <v>288</v>
      </c>
      <c r="AY56" s="4">
        <v>320</v>
      </c>
      <c r="AZ56" s="4" t="s">
        <v>197</v>
      </c>
      <c r="BA56" s="4" t="s">
        <v>78</v>
      </c>
      <c r="BB56" s="4">
        <v>60301</v>
      </c>
      <c r="BC56" s="4">
        <v>625</v>
      </c>
      <c r="BD56" s="4">
        <v>863</v>
      </c>
      <c r="BE56" s="4">
        <v>956</v>
      </c>
      <c r="BF56" s="4">
        <v>956</v>
      </c>
      <c r="BG56" s="4"/>
      <c r="BH56" s="4"/>
      <c r="BI56" s="4"/>
      <c r="BJ56" s="4"/>
      <c r="BK56" s="4" t="s">
        <v>78</v>
      </c>
      <c r="BL56" s="4">
        <v>911</v>
      </c>
      <c r="BM56" s="4"/>
      <c r="BN56" s="4">
        <v>830</v>
      </c>
      <c r="BO56" s="4" t="s">
        <v>81</v>
      </c>
      <c r="BP56" s="4" t="s">
        <v>81</v>
      </c>
      <c r="BQ56" s="4">
        <v>215</v>
      </c>
      <c r="BR56" s="4" t="s">
        <v>90</v>
      </c>
      <c r="BS56" s="4">
        <v>214</v>
      </c>
      <c r="BT56" s="4">
        <v>214</v>
      </c>
      <c r="BU56" s="4" t="s">
        <v>82</v>
      </c>
      <c r="BV56" s="4">
        <v>100502</v>
      </c>
      <c r="BW56" s="4">
        <v>274</v>
      </c>
      <c r="BX56" s="4" t="s">
        <v>107</v>
      </c>
      <c r="BY56" s="4">
        <v>110301</v>
      </c>
      <c r="BZ56" s="6">
        <v>208</v>
      </c>
      <c r="CA56" s="6"/>
      <c r="CB56" s="6"/>
      <c r="CC56" s="7" t="s">
        <v>84</v>
      </c>
      <c r="CD56" s="7" t="s">
        <v>566</v>
      </c>
      <c r="CE56" s="7" t="s">
        <v>567</v>
      </c>
      <c r="CF56" s="7" t="s">
        <v>568</v>
      </c>
      <c r="CG56" s="7"/>
      <c r="CH56" s="7"/>
      <c r="CI56" s="7"/>
      <c r="CJ56" s="7"/>
      <c r="CK56" s="7"/>
      <c r="CL56" s="7"/>
      <c r="CM56" s="7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</row>
    <row r="57" spans="1:102" ht="13.5">
      <c r="A57" s="1">
        <v>56</v>
      </c>
      <c r="B57" s="11">
        <v>970</v>
      </c>
      <c r="C57" s="4">
        <v>97</v>
      </c>
      <c r="D57" s="4" t="s">
        <v>194</v>
      </c>
      <c r="E57" s="4" t="s">
        <v>87</v>
      </c>
      <c r="F57" s="5">
        <v>10111</v>
      </c>
      <c r="G57" s="4">
        <v>345</v>
      </c>
      <c r="H57" s="4">
        <v>401</v>
      </c>
      <c r="I57" s="4">
        <v>405</v>
      </c>
      <c r="J57" s="4">
        <v>332</v>
      </c>
      <c r="K57" s="4">
        <v>651</v>
      </c>
      <c r="L57" s="4">
        <v>651</v>
      </c>
      <c r="M57" s="4" t="s">
        <v>87</v>
      </c>
      <c r="N57" s="4">
        <v>345</v>
      </c>
      <c r="O57" s="4">
        <v>401</v>
      </c>
      <c r="P57" s="4">
        <v>405</v>
      </c>
      <c r="Q57" s="4">
        <v>332</v>
      </c>
      <c r="R57" s="4">
        <v>651</v>
      </c>
      <c r="S57" s="4">
        <v>651</v>
      </c>
      <c r="T57" s="4" t="s">
        <v>87</v>
      </c>
      <c r="U57" s="4" t="s">
        <v>87</v>
      </c>
      <c r="V57" s="4">
        <v>158</v>
      </c>
      <c r="W57" s="4" t="s">
        <v>78</v>
      </c>
      <c r="X57" s="5">
        <v>30301</v>
      </c>
      <c r="Y57" s="8">
        <v>543</v>
      </c>
      <c r="Z57" s="9">
        <v>819</v>
      </c>
      <c r="AA57" s="8">
        <v>300</v>
      </c>
      <c r="AB57" s="8">
        <v>411</v>
      </c>
      <c r="AC57" s="5"/>
      <c r="AD57" s="4">
        <v>819</v>
      </c>
      <c r="AE57" s="4">
        <v>351</v>
      </c>
      <c r="AF57" s="4">
        <v>296</v>
      </c>
      <c r="AG57" s="4" t="s">
        <v>192</v>
      </c>
      <c r="AH57" s="5">
        <v>40402</v>
      </c>
      <c r="AI57" s="4">
        <v>462</v>
      </c>
      <c r="AJ57" s="4" t="s">
        <v>180</v>
      </c>
      <c r="AK57" s="4" t="s">
        <v>80</v>
      </c>
      <c r="AL57" s="4">
        <v>449</v>
      </c>
      <c r="AM57" s="4" t="s">
        <v>78</v>
      </c>
      <c r="AN57" s="4">
        <v>50101</v>
      </c>
      <c r="AO57" s="4">
        <v>176</v>
      </c>
      <c r="AP57" s="4">
        <v>343</v>
      </c>
      <c r="AQ57" s="4">
        <v>386</v>
      </c>
      <c r="AR57" s="4">
        <v>314</v>
      </c>
      <c r="AS57" s="4">
        <v>331</v>
      </c>
      <c r="AT57" s="4">
        <v>651</v>
      </c>
      <c r="AU57" s="4">
        <v>145</v>
      </c>
      <c r="AV57" s="4">
        <v>308</v>
      </c>
      <c r="AW57" s="4">
        <v>375</v>
      </c>
      <c r="AX57" s="4">
        <v>288</v>
      </c>
      <c r="AY57" s="4">
        <v>320</v>
      </c>
      <c r="AZ57" s="4" t="s">
        <v>197</v>
      </c>
      <c r="BA57" s="4" t="s">
        <v>78</v>
      </c>
      <c r="BB57" s="4">
        <v>60301</v>
      </c>
      <c r="BC57" s="4">
        <v>625</v>
      </c>
      <c r="BD57" s="4">
        <v>863</v>
      </c>
      <c r="BE57" s="4">
        <v>956</v>
      </c>
      <c r="BF57" s="4">
        <v>956</v>
      </c>
      <c r="BG57" s="4"/>
      <c r="BH57" s="4"/>
      <c r="BI57" s="4"/>
      <c r="BJ57" s="4"/>
      <c r="BK57" s="4" t="s">
        <v>78</v>
      </c>
      <c r="BL57" s="4">
        <v>911</v>
      </c>
      <c r="BM57" s="4"/>
      <c r="BN57" s="4">
        <v>830</v>
      </c>
      <c r="BO57" s="4" t="s">
        <v>81</v>
      </c>
      <c r="BP57" s="4" t="s">
        <v>81</v>
      </c>
      <c r="BQ57" s="4">
        <v>215</v>
      </c>
      <c r="BR57" s="7" t="s">
        <v>90</v>
      </c>
      <c r="BS57" s="4">
        <v>214</v>
      </c>
      <c r="BT57" s="4">
        <v>214</v>
      </c>
      <c r="BU57" s="4" t="s">
        <v>78</v>
      </c>
      <c r="BV57" s="4">
        <v>100501</v>
      </c>
      <c r="BW57" s="4">
        <v>274</v>
      </c>
      <c r="BX57" s="4" t="s">
        <v>78</v>
      </c>
      <c r="BY57" s="4">
        <v>110301</v>
      </c>
      <c r="BZ57" s="6">
        <v>208</v>
      </c>
      <c r="CA57" s="6"/>
      <c r="CB57" s="6"/>
      <c r="CC57" s="7" t="s">
        <v>178</v>
      </c>
      <c r="CD57" s="7" t="s">
        <v>569</v>
      </c>
      <c r="CE57" s="7" t="s">
        <v>570</v>
      </c>
      <c r="CF57" s="7" t="s">
        <v>571</v>
      </c>
      <c r="CG57" s="7" t="s">
        <v>572</v>
      </c>
      <c r="CH57" s="7" t="s">
        <v>510</v>
      </c>
      <c r="CI57" s="7" t="s">
        <v>573</v>
      </c>
      <c r="CJ57" s="7" t="s">
        <v>574</v>
      </c>
      <c r="CK57" s="7" t="s">
        <v>575</v>
      </c>
      <c r="CL57" s="7" t="s">
        <v>576</v>
      </c>
      <c r="CM57" s="7" t="s">
        <v>577</v>
      </c>
      <c r="CN57" s="7" t="s">
        <v>578</v>
      </c>
      <c r="CO57" s="4" t="s">
        <v>579</v>
      </c>
      <c r="CR57" s="4"/>
      <c r="CS57" s="4"/>
      <c r="CT57" s="4"/>
      <c r="CU57" s="4"/>
      <c r="CV57" s="4"/>
      <c r="CW57" s="4"/>
      <c r="CX57" s="4"/>
    </row>
    <row r="58" spans="1:102" ht="13.5">
      <c r="A58" s="1">
        <v>57</v>
      </c>
      <c r="B58" s="11">
        <v>990</v>
      </c>
      <c r="C58" s="312">
        <v>99</v>
      </c>
      <c r="D58" s="4" t="s">
        <v>135</v>
      </c>
      <c r="E58" s="4" t="s">
        <v>107</v>
      </c>
      <c r="F58" s="5">
        <v>10103</v>
      </c>
      <c r="G58" s="4">
        <v>309</v>
      </c>
      <c r="H58" s="4">
        <v>398</v>
      </c>
      <c r="I58" s="4">
        <v>382</v>
      </c>
      <c r="J58" s="4">
        <v>296</v>
      </c>
      <c r="K58" s="4">
        <v>651</v>
      </c>
      <c r="L58" s="4">
        <v>651</v>
      </c>
      <c r="M58" s="4" t="s">
        <v>107</v>
      </c>
      <c r="N58" s="4">
        <v>309</v>
      </c>
      <c r="O58" s="4">
        <v>398</v>
      </c>
      <c r="P58" s="4">
        <v>382</v>
      </c>
      <c r="Q58" s="4">
        <v>296</v>
      </c>
      <c r="R58" s="4">
        <v>651</v>
      </c>
      <c r="S58" s="4">
        <v>651</v>
      </c>
      <c r="T58" s="4" t="s">
        <v>87</v>
      </c>
      <c r="U58" s="4" t="s">
        <v>87</v>
      </c>
      <c r="V58" s="4">
        <v>158</v>
      </c>
      <c r="W58" s="4" t="s">
        <v>78</v>
      </c>
      <c r="X58" s="5">
        <v>30301</v>
      </c>
      <c r="Y58" s="8">
        <v>543</v>
      </c>
      <c r="Z58" s="9">
        <v>819</v>
      </c>
      <c r="AA58" s="8">
        <v>300</v>
      </c>
      <c r="AB58" s="8">
        <v>411</v>
      </c>
      <c r="AC58" s="5"/>
      <c r="AD58" s="4">
        <v>819</v>
      </c>
      <c r="AE58" s="4">
        <v>351</v>
      </c>
      <c r="AF58" s="4">
        <v>296</v>
      </c>
      <c r="AG58" s="4" t="s">
        <v>79</v>
      </c>
      <c r="AH58" s="5">
        <v>40402</v>
      </c>
      <c r="AI58" s="4">
        <v>462</v>
      </c>
      <c r="AJ58" s="4" t="s">
        <v>180</v>
      </c>
      <c r="AK58" s="4" t="s">
        <v>80</v>
      </c>
      <c r="AL58" s="4">
        <v>449</v>
      </c>
      <c r="AM58" s="4" t="s">
        <v>78</v>
      </c>
      <c r="AN58" s="4">
        <v>50101</v>
      </c>
      <c r="AO58" s="4">
        <v>176</v>
      </c>
      <c r="AP58" s="4">
        <v>343</v>
      </c>
      <c r="AQ58" s="4">
        <v>386</v>
      </c>
      <c r="AR58" s="4">
        <v>314</v>
      </c>
      <c r="AS58" s="4">
        <v>331</v>
      </c>
      <c r="AT58" s="4">
        <v>651</v>
      </c>
      <c r="AU58" s="4">
        <v>145</v>
      </c>
      <c r="AV58" s="4">
        <v>308</v>
      </c>
      <c r="AW58" s="4">
        <v>375</v>
      </c>
      <c r="AX58" s="4">
        <v>288</v>
      </c>
      <c r="AY58" s="4">
        <v>320</v>
      </c>
      <c r="AZ58" s="4" t="s">
        <v>197</v>
      </c>
      <c r="BA58" s="4" t="s">
        <v>78</v>
      </c>
      <c r="BB58" s="4">
        <v>60301</v>
      </c>
      <c r="BC58" s="4">
        <v>625</v>
      </c>
      <c r="BD58" s="4">
        <v>863</v>
      </c>
      <c r="BE58" s="4">
        <v>956</v>
      </c>
      <c r="BF58" s="4">
        <v>956</v>
      </c>
      <c r="BG58" s="4"/>
      <c r="BH58" s="4"/>
      <c r="BI58" s="4"/>
      <c r="BJ58" s="4"/>
      <c r="BK58" s="4" t="s">
        <v>78</v>
      </c>
      <c r="BL58" s="4">
        <v>911</v>
      </c>
      <c r="BM58" s="4"/>
      <c r="BN58" s="4">
        <v>830</v>
      </c>
      <c r="BO58" s="4" t="s">
        <v>97</v>
      </c>
      <c r="BP58" s="4" t="s">
        <v>97</v>
      </c>
      <c r="BQ58" s="4">
        <v>215</v>
      </c>
      <c r="BR58" s="7" t="s">
        <v>90</v>
      </c>
      <c r="BS58" s="4">
        <v>214</v>
      </c>
      <c r="BT58" s="4">
        <v>214</v>
      </c>
      <c r="BU58" s="4" t="s">
        <v>107</v>
      </c>
      <c r="BV58" s="4">
        <v>100502</v>
      </c>
      <c r="BW58" s="4">
        <v>274</v>
      </c>
      <c r="BX58" s="4" t="s">
        <v>78</v>
      </c>
      <c r="BY58" s="4">
        <v>110301</v>
      </c>
      <c r="BZ58" s="6">
        <v>208</v>
      </c>
      <c r="CA58" s="6"/>
      <c r="CB58" s="6"/>
      <c r="CC58" s="7" t="s">
        <v>98</v>
      </c>
      <c r="CD58" s="7" t="s">
        <v>580</v>
      </c>
      <c r="CE58" s="7" t="s">
        <v>581</v>
      </c>
      <c r="CF58" s="7" t="s">
        <v>582</v>
      </c>
      <c r="CG58" s="7" t="s">
        <v>583</v>
      </c>
      <c r="CH58" s="7" t="s">
        <v>584</v>
      </c>
      <c r="CJ58" s="7"/>
      <c r="CK58" s="7"/>
      <c r="CL58" s="4"/>
      <c r="CM58" s="4"/>
      <c r="CN58" s="4"/>
      <c r="CO58" s="7"/>
      <c r="CP58" s="7"/>
      <c r="CQ58" s="4"/>
      <c r="CR58" s="4"/>
      <c r="CS58" s="7"/>
      <c r="CT58" s="4"/>
      <c r="CU58" s="4"/>
      <c r="CV58" s="4"/>
      <c r="CW58" s="4"/>
      <c r="CX58" s="4"/>
    </row>
    <row r="59" spans="1:102" ht="13.5">
      <c r="A59" s="1">
        <v>58</v>
      </c>
      <c r="B59" s="11">
        <v>1060</v>
      </c>
      <c r="C59" s="4">
        <v>106</v>
      </c>
      <c r="D59" s="4" t="s">
        <v>28</v>
      </c>
      <c r="E59" s="4" t="s">
        <v>107</v>
      </c>
      <c r="F59" s="5">
        <v>10103</v>
      </c>
      <c r="G59" s="4">
        <v>309</v>
      </c>
      <c r="H59" s="4">
        <v>398</v>
      </c>
      <c r="I59" s="4">
        <v>382</v>
      </c>
      <c r="J59" s="4">
        <v>296</v>
      </c>
      <c r="K59" s="4">
        <v>651</v>
      </c>
      <c r="L59" s="4">
        <v>651</v>
      </c>
      <c r="M59" s="4" t="s">
        <v>107</v>
      </c>
      <c r="N59" s="4">
        <v>309</v>
      </c>
      <c r="O59" s="4">
        <v>398</v>
      </c>
      <c r="P59" s="4">
        <v>382</v>
      </c>
      <c r="Q59" s="4">
        <v>296</v>
      </c>
      <c r="R59" s="4">
        <v>651</v>
      </c>
      <c r="S59" s="4">
        <v>651</v>
      </c>
      <c r="T59" s="4" t="s">
        <v>87</v>
      </c>
      <c r="U59" s="4" t="s">
        <v>87</v>
      </c>
      <c r="V59" s="4">
        <v>158</v>
      </c>
      <c r="W59" s="4" t="s">
        <v>78</v>
      </c>
      <c r="X59" s="5">
        <v>30301</v>
      </c>
      <c r="Y59" s="8">
        <v>543</v>
      </c>
      <c r="Z59" s="9">
        <v>819</v>
      </c>
      <c r="AA59" s="8">
        <v>300</v>
      </c>
      <c r="AB59" s="8">
        <v>411</v>
      </c>
      <c r="AC59" s="5"/>
      <c r="AD59" s="4">
        <v>819</v>
      </c>
      <c r="AE59" s="4">
        <v>351</v>
      </c>
      <c r="AF59" s="4">
        <v>296</v>
      </c>
      <c r="AG59" s="4" t="s">
        <v>79</v>
      </c>
      <c r="AH59" s="5">
        <v>40402</v>
      </c>
      <c r="AI59" s="4">
        <v>462</v>
      </c>
      <c r="AJ59" s="4" t="s">
        <v>180</v>
      </c>
      <c r="AK59" s="4" t="s">
        <v>80</v>
      </c>
      <c r="AL59" s="4">
        <v>449</v>
      </c>
      <c r="AM59" s="4" t="s">
        <v>78</v>
      </c>
      <c r="AN59" s="4">
        <v>50101</v>
      </c>
      <c r="AO59" s="4">
        <v>176</v>
      </c>
      <c r="AP59" s="4">
        <v>343</v>
      </c>
      <c r="AQ59" s="4">
        <v>386</v>
      </c>
      <c r="AR59" s="4">
        <v>314</v>
      </c>
      <c r="AS59" s="4">
        <v>331</v>
      </c>
      <c r="AT59" s="4">
        <v>651</v>
      </c>
      <c r="AU59" s="4">
        <v>145</v>
      </c>
      <c r="AV59" s="4">
        <v>308</v>
      </c>
      <c r="AW59" s="4">
        <v>375</v>
      </c>
      <c r="AX59" s="4">
        <v>288</v>
      </c>
      <c r="AY59" s="4">
        <v>320</v>
      </c>
      <c r="AZ59" s="4" t="s">
        <v>197</v>
      </c>
      <c r="BA59" s="4" t="s">
        <v>78</v>
      </c>
      <c r="BB59" s="4">
        <v>60301</v>
      </c>
      <c r="BC59" s="4">
        <v>625</v>
      </c>
      <c r="BD59" s="4">
        <v>863</v>
      </c>
      <c r="BE59" s="4">
        <v>956</v>
      </c>
      <c r="BF59" s="4">
        <v>956</v>
      </c>
      <c r="BG59" s="4"/>
      <c r="BH59" s="4"/>
      <c r="BI59" s="4"/>
      <c r="BJ59" s="4"/>
      <c r="BK59" s="4" t="s">
        <v>78</v>
      </c>
      <c r="BL59" s="4">
        <v>911</v>
      </c>
      <c r="BM59" s="4"/>
      <c r="BN59" s="4">
        <v>830</v>
      </c>
      <c r="BO59" s="4" t="s">
        <v>97</v>
      </c>
      <c r="BP59" s="4" t="s">
        <v>97</v>
      </c>
      <c r="BQ59" s="4">
        <v>215</v>
      </c>
      <c r="BR59" s="7" t="s">
        <v>90</v>
      </c>
      <c r="BS59" s="4">
        <v>214</v>
      </c>
      <c r="BT59" s="4">
        <v>214</v>
      </c>
      <c r="BU59" s="4" t="s">
        <v>107</v>
      </c>
      <c r="BV59" s="4">
        <v>100502</v>
      </c>
      <c r="BW59" s="4">
        <v>274</v>
      </c>
      <c r="BX59" s="4" t="s">
        <v>78</v>
      </c>
      <c r="BY59" s="4">
        <v>110301</v>
      </c>
      <c r="BZ59" s="6">
        <v>208</v>
      </c>
      <c r="CA59" s="6"/>
      <c r="CB59" s="6"/>
      <c r="CC59" s="4" t="s">
        <v>98</v>
      </c>
      <c r="CD59" s="7" t="s">
        <v>585</v>
      </c>
      <c r="CE59" s="7" t="s">
        <v>586</v>
      </c>
      <c r="CF59" s="7" t="s">
        <v>587</v>
      </c>
      <c r="CG59" s="4" t="s">
        <v>588</v>
      </c>
      <c r="CH59" s="4" t="s">
        <v>445</v>
      </c>
      <c r="CI59" s="4" t="s">
        <v>589</v>
      </c>
      <c r="CJ59" s="4" t="s">
        <v>590</v>
      </c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3.5">
      <c r="A60" s="1">
        <v>59</v>
      </c>
      <c r="B60" s="11">
        <v>1070</v>
      </c>
      <c r="C60" s="4">
        <v>107</v>
      </c>
      <c r="D60" s="4" t="s">
        <v>136</v>
      </c>
      <c r="E60" s="4" t="s">
        <v>87</v>
      </c>
      <c r="F60" s="5">
        <v>10111</v>
      </c>
      <c r="G60" s="4">
        <v>345</v>
      </c>
      <c r="H60" s="4">
        <v>401</v>
      </c>
      <c r="I60" s="4">
        <v>405</v>
      </c>
      <c r="J60" s="4">
        <v>332</v>
      </c>
      <c r="K60" s="4">
        <v>651</v>
      </c>
      <c r="L60" s="4">
        <v>651</v>
      </c>
      <c r="M60" s="4" t="s">
        <v>87</v>
      </c>
      <c r="N60" s="4">
        <v>345</v>
      </c>
      <c r="O60" s="4">
        <v>401</v>
      </c>
      <c r="P60" s="4">
        <v>405</v>
      </c>
      <c r="Q60" s="4">
        <v>332</v>
      </c>
      <c r="R60" s="4">
        <v>651</v>
      </c>
      <c r="S60" s="4">
        <v>651</v>
      </c>
      <c r="T60" s="4" t="s">
        <v>87</v>
      </c>
      <c r="U60" s="4" t="s">
        <v>87</v>
      </c>
      <c r="V60" s="4">
        <v>158</v>
      </c>
      <c r="W60" s="4" t="s">
        <v>78</v>
      </c>
      <c r="X60" s="5">
        <v>30301</v>
      </c>
      <c r="Y60" s="8">
        <v>543</v>
      </c>
      <c r="Z60" s="9">
        <v>819</v>
      </c>
      <c r="AA60" s="8">
        <v>300</v>
      </c>
      <c r="AB60" s="8">
        <v>411</v>
      </c>
      <c r="AC60" s="5"/>
      <c r="AD60" s="4">
        <v>819</v>
      </c>
      <c r="AE60" s="4">
        <v>351</v>
      </c>
      <c r="AF60" s="4">
        <v>296</v>
      </c>
      <c r="AG60" s="4" t="s">
        <v>79</v>
      </c>
      <c r="AH60" s="5">
        <v>40402</v>
      </c>
      <c r="AI60" s="4">
        <v>462</v>
      </c>
      <c r="AJ60" s="4" t="s">
        <v>180</v>
      </c>
      <c r="AK60" s="4" t="s">
        <v>80</v>
      </c>
      <c r="AL60" s="4">
        <v>449</v>
      </c>
      <c r="AM60" s="4" t="s">
        <v>78</v>
      </c>
      <c r="AN60" s="4">
        <v>50101</v>
      </c>
      <c r="AO60" s="4">
        <v>176</v>
      </c>
      <c r="AP60" s="4">
        <v>343</v>
      </c>
      <c r="AQ60" s="4">
        <v>386</v>
      </c>
      <c r="AR60" s="4">
        <v>314</v>
      </c>
      <c r="AS60" s="4">
        <v>331</v>
      </c>
      <c r="AT60" s="4">
        <v>651</v>
      </c>
      <c r="AU60" s="4">
        <v>145</v>
      </c>
      <c r="AV60" s="4">
        <v>308</v>
      </c>
      <c r="AW60" s="4">
        <v>375</v>
      </c>
      <c r="AX60" s="4">
        <v>288</v>
      </c>
      <c r="AY60" s="4">
        <v>320</v>
      </c>
      <c r="AZ60" s="4" t="s">
        <v>197</v>
      </c>
      <c r="BA60" s="4" t="s">
        <v>78</v>
      </c>
      <c r="BB60" s="4">
        <v>60301</v>
      </c>
      <c r="BC60" s="4">
        <v>625</v>
      </c>
      <c r="BD60" s="4">
        <v>863</v>
      </c>
      <c r="BE60" s="4">
        <v>956</v>
      </c>
      <c r="BF60" s="4">
        <v>956</v>
      </c>
      <c r="BG60" s="4"/>
      <c r="BH60" s="4"/>
      <c r="BI60" s="4"/>
      <c r="BJ60" s="4"/>
      <c r="BK60" s="4" t="s">
        <v>78</v>
      </c>
      <c r="BL60" s="4">
        <v>911</v>
      </c>
      <c r="BM60" s="4"/>
      <c r="BN60" s="4">
        <v>830</v>
      </c>
      <c r="BO60" s="4" t="s">
        <v>81</v>
      </c>
      <c r="BP60" s="4" t="s">
        <v>81</v>
      </c>
      <c r="BQ60" s="4">
        <v>215</v>
      </c>
      <c r="BR60" s="7" t="s">
        <v>82</v>
      </c>
      <c r="BS60" s="4">
        <v>214</v>
      </c>
      <c r="BT60" s="4">
        <v>214</v>
      </c>
      <c r="BU60" s="4" t="s">
        <v>78</v>
      </c>
      <c r="BV60" s="4">
        <v>100501</v>
      </c>
      <c r="BW60" s="4">
        <v>274</v>
      </c>
      <c r="BX60" s="4" t="s">
        <v>83</v>
      </c>
      <c r="BY60" s="4">
        <v>110304</v>
      </c>
      <c r="BZ60" s="6">
        <v>208</v>
      </c>
      <c r="CA60" s="6"/>
      <c r="CB60" s="6"/>
      <c r="CC60" s="7" t="s">
        <v>95</v>
      </c>
      <c r="CD60" s="7" t="s">
        <v>591</v>
      </c>
      <c r="CE60" s="7" t="s">
        <v>592</v>
      </c>
      <c r="CF60" s="7" t="s">
        <v>593</v>
      </c>
      <c r="CG60" s="7" t="s">
        <v>594</v>
      </c>
      <c r="CH60" s="7" t="s">
        <v>595</v>
      </c>
      <c r="CI60" s="7" t="s">
        <v>596</v>
      </c>
      <c r="CJ60" s="7" t="s">
        <v>597</v>
      </c>
      <c r="CK60" s="7" t="s">
        <v>598</v>
      </c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</row>
    <row r="61" spans="1:102" ht="13.5">
      <c r="A61" s="1">
        <v>60</v>
      </c>
      <c r="B61" s="11">
        <v>1080</v>
      </c>
      <c r="C61" s="4">
        <v>108</v>
      </c>
      <c r="D61" s="4" t="s">
        <v>137</v>
      </c>
      <c r="E61" s="4" t="s">
        <v>87</v>
      </c>
      <c r="F61" s="5">
        <v>10111</v>
      </c>
      <c r="G61" s="4">
        <v>345</v>
      </c>
      <c r="H61" s="4">
        <v>401</v>
      </c>
      <c r="I61" s="4">
        <v>405</v>
      </c>
      <c r="J61" s="4">
        <v>332</v>
      </c>
      <c r="K61" s="4">
        <v>651</v>
      </c>
      <c r="L61" s="4">
        <v>651</v>
      </c>
      <c r="M61" s="4" t="s">
        <v>87</v>
      </c>
      <c r="N61" s="4">
        <v>345</v>
      </c>
      <c r="O61" s="4">
        <v>401</v>
      </c>
      <c r="P61" s="4">
        <v>405</v>
      </c>
      <c r="Q61" s="4">
        <v>332</v>
      </c>
      <c r="R61" s="4">
        <v>651</v>
      </c>
      <c r="S61" s="4">
        <v>651</v>
      </c>
      <c r="T61" s="4" t="s">
        <v>87</v>
      </c>
      <c r="U61" s="4" t="s">
        <v>87</v>
      </c>
      <c r="V61" s="4">
        <v>158</v>
      </c>
      <c r="W61" s="4" t="s">
        <v>78</v>
      </c>
      <c r="X61" s="5">
        <v>30301</v>
      </c>
      <c r="Y61" s="8">
        <v>543</v>
      </c>
      <c r="Z61" s="9">
        <v>819</v>
      </c>
      <c r="AA61" s="8">
        <v>300</v>
      </c>
      <c r="AB61" s="8">
        <v>411</v>
      </c>
      <c r="AC61" s="5"/>
      <c r="AD61" s="4">
        <v>819</v>
      </c>
      <c r="AE61" s="4">
        <v>351</v>
      </c>
      <c r="AF61" s="4">
        <v>296</v>
      </c>
      <c r="AG61" s="4" t="s">
        <v>79</v>
      </c>
      <c r="AH61" s="5">
        <v>40402</v>
      </c>
      <c r="AI61" s="4">
        <v>462</v>
      </c>
      <c r="AJ61" s="4" t="s">
        <v>180</v>
      </c>
      <c r="AK61" s="4" t="s">
        <v>80</v>
      </c>
      <c r="AL61" s="4">
        <v>449</v>
      </c>
      <c r="AM61" s="4" t="s">
        <v>78</v>
      </c>
      <c r="AN61" s="4">
        <v>50101</v>
      </c>
      <c r="AO61" s="4">
        <v>176</v>
      </c>
      <c r="AP61" s="4">
        <v>343</v>
      </c>
      <c r="AQ61" s="4">
        <v>386</v>
      </c>
      <c r="AR61" s="4">
        <v>314</v>
      </c>
      <c r="AS61" s="4">
        <v>331</v>
      </c>
      <c r="AT61" s="4">
        <v>651</v>
      </c>
      <c r="AU61" s="4">
        <v>145</v>
      </c>
      <c r="AV61" s="4">
        <v>308</v>
      </c>
      <c r="AW61" s="4">
        <v>375</v>
      </c>
      <c r="AX61" s="4">
        <v>288</v>
      </c>
      <c r="AY61" s="4">
        <v>320</v>
      </c>
      <c r="AZ61" s="4" t="s">
        <v>197</v>
      </c>
      <c r="BA61" s="4" t="s">
        <v>78</v>
      </c>
      <c r="BB61" s="4">
        <v>60301</v>
      </c>
      <c r="BC61" s="4">
        <v>625</v>
      </c>
      <c r="BD61" s="4">
        <v>863</v>
      </c>
      <c r="BE61" s="4">
        <v>956</v>
      </c>
      <c r="BF61" s="4">
        <v>956</v>
      </c>
      <c r="BG61" s="4"/>
      <c r="BH61" s="4"/>
      <c r="BI61" s="4"/>
      <c r="BJ61" s="4"/>
      <c r="BK61" s="4" t="s">
        <v>78</v>
      </c>
      <c r="BL61" s="4">
        <v>911</v>
      </c>
      <c r="BM61" s="4"/>
      <c r="BN61" s="4">
        <v>830</v>
      </c>
      <c r="BO61" s="4" t="s">
        <v>81</v>
      </c>
      <c r="BP61" s="4" t="s">
        <v>81</v>
      </c>
      <c r="BQ61" s="4">
        <v>215</v>
      </c>
      <c r="BR61" s="7" t="s">
        <v>82</v>
      </c>
      <c r="BS61" s="4">
        <v>214</v>
      </c>
      <c r="BT61" s="4">
        <v>214</v>
      </c>
      <c r="BU61" s="4" t="s">
        <v>78</v>
      </c>
      <c r="BV61" s="4">
        <v>100501</v>
      </c>
      <c r="BW61" s="4">
        <v>274</v>
      </c>
      <c r="BX61" s="4" t="s">
        <v>83</v>
      </c>
      <c r="BY61" s="4">
        <v>110304</v>
      </c>
      <c r="BZ61" s="6">
        <v>208</v>
      </c>
      <c r="CA61" s="6"/>
      <c r="CB61" s="6"/>
      <c r="CC61" s="7" t="s">
        <v>95</v>
      </c>
      <c r="CD61" s="7" t="s">
        <v>599</v>
      </c>
      <c r="CE61" s="7" t="s">
        <v>600</v>
      </c>
      <c r="CF61" s="7" t="s">
        <v>601</v>
      </c>
      <c r="CG61" s="7" t="s">
        <v>602</v>
      </c>
      <c r="CH61" s="4" t="s">
        <v>603</v>
      </c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  <row r="62" spans="1:102" ht="13.5">
      <c r="A62" s="1">
        <v>61</v>
      </c>
      <c r="B62" s="11">
        <v>121</v>
      </c>
      <c r="C62" s="4">
        <v>108</v>
      </c>
      <c r="D62" s="4" t="s">
        <v>137</v>
      </c>
      <c r="E62" s="4" t="s">
        <v>80</v>
      </c>
      <c r="F62" s="5">
        <v>10111</v>
      </c>
      <c r="G62" s="4" t="s">
        <v>80</v>
      </c>
      <c r="H62" s="4" t="s">
        <v>80</v>
      </c>
      <c r="I62" s="4" t="s">
        <v>80</v>
      </c>
      <c r="J62" s="4" t="s">
        <v>80</v>
      </c>
      <c r="K62" s="4" t="s">
        <v>80</v>
      </c>
      <c r="L62" s="4" t="s">
        <v>80</v>
      </c>
      <c r="M62" s="4" t="s">
        <v>80</v>
      </c>
      <c r="N62" s="4" t="s">
        <v>80</v>
      </c>
      <c r="O62" s="4" t="s">
        <v>80</v>
      </c>
      <c r="P62" s="4" t="s">
        <v>80</v>
      </c>
      <c r="Q62" s="4" t="s">
        <v>80</v>
      </c>
      <c r="R62" s="4" t="s">
        <v>80</v>
      </c>
      <c r="S62" s="4" t="s">
        <v>80</v>
      </c>
      <c r="T62" s="4" t="s">
        <v>80</v>
      </c>
      <c r="U62" s="4" t="s">
        <v>80</v>
      </c>
      <c r="V62" s="4" t="s">
        <v>80</v>
      </c>
      <c r="W62" s="4" t="s">
        <v>80</v>
      </c>
      <c r="X62" s="5">
        <v>30305</v>
      </c>
      <c r="Y62" s="4" t="s">
        <v>80</v>
      </c>
      <c r="Z62" s="5" t="s">
        <v>80</v>
      </c>
      <c r="AA62" s="4" t="s">
        <v>80</v>
      </c>
      <c r="AB62" s="4" t="s">
        <v>80</v>
      </c>
      <c r="AC62" s="4" t="s">
        <v>80</v>
      </c>
      <c r="AD62" s="4" t="s">
        <v>80</v>
      </c>
      <c r="AE62" s="4" t="s">
        <v>80</v>
      </c>
      <c r="AF62" s="4" t="s">
        <v>80</v>
      </c>
      <c r="AG62" s="4" t="s">
        <v>80</v>
      </c>
      <c r="AH62" s="4" t="s">
        <v>80</v>
      </c>
      <c r="AI62" s="4" t="s">
        <v>80</v>
      </c>
      <c r="AJ62" s="4" t="s">
        <v>80</v>
      </c>
      <c r="AK62" s="4" t="s">
        <v>80</v>
      </c>
      <c r="AL62" s="4" t="s">
        <v>80</v>
      </c>
      <c r="AM62" s="4" t="s">
        <v>88</v>
      </c>
      <c r="AN62" s="4">
        <v>50101</v>
      </c>
      <c r="AO62" s="4">
        <v>321</v>
      </c>
      <c r="AP62" s="4">
        <v>339</v>
      </c>
      <c r="AQ62" s="4">
        <v>381</v>
      </c>
      <c r="AR62" s="4">
        <v>314</v>
      </c>
      <c r="AS62" s="4">
        <v>651</v>
      </c>
      <c r="AT62" s="4">
        <v>546</v>
      </c>
      <c r="AU62" s="4" t="s">
        <v>197</v>
      </c>
      <c r="AV62" s="4">
        <v>312</v>
      </c>
      <c r="AW62" s="4">
        <v>380</v>
      </c>
      <c r="AX62" s="4">
        <v>288</v>
      </c>
      <c r="AY62" s="4" t="s">
        <v>199</v>
      </c>
      <c r="AZ62" s="4">
        <v>105</v>
      </c>
      <c r="BA62" s="4" t="s">
        <v>97</v>
      </c>
      <c r="BB62" s="4">
        <v>60307</v>
      </c>
      <c r="BC62" s="4">
        <v>625</v>
      </c>
      <c r="BD62" s="4">
        <v>863</v>
      </c>
      <c r="BE62" s="4">
        <v>956</v>
      </c>
      <c r="BF62" s="4">
        <v>956</v>
      </c>
      <c r="BG62" s="4"/>
      <c r="BH62" s="4"/>
      <c r="BI62" s="4"/>
      <c r="BJ62" s="4"/>
      <c r="BK62" s="4" t="s">
        <v>80</v>
      </c>
      <c r="BL62" s="4" t="s">
        <v>80</v>
      </c>
      <c r="BM62" s="4"/>
      <c r="BN62" s="4" t="s">
        <v>80</v>
      </c>
      <c r="BO62" s="4" t="s">
        <v>80</v>
      </c>
      <c r="BP62" s="4" t="s">
        <v>80</v>
      </c>
      <c r="BQ62" s="4" t="s">
        <v>80</v>
      </c>
      <c r="BR62" s="7" t="s">
        <v>90</v>
      </c>
      <c r="BS62" s="4">
        <v>214</v>
      </c>
      <c r="BT62" s="4">
        <v>214</v>
      </c>
      <c r="BU62" s="4" t="s">
        <v>82</v>
      </c>
      <c r="BV62" s="4">
        <v>100502</v>
      </c>
      <c r="BW62" s="4">
        <v>274</v>
      </c>
      <c r="BX62" s="4" t="s">
        <v>80</v>
      </c>
      <c r="BY62" s="4">
        <v>110303</v>
      </c>
      <c r="BZ62" s="4" t="s">
        <v>80</v>
      </c>
      <c r="CA62" s="4"/>
      <c r="CB62" s="4"/>
      <c r="CC62" s="7" t="s">
        <v>91</v>
      </c>
      <c r="CD62" s="7" t="s">
        <v>604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1:102" ht="13.5">
      <c r="A63" s="1">
        <v>62</v>
      </c>
      <c r="B63" s="11">
        <v>1090</v>
      </c>
      <c r="C63" s="4">
        <v>109</v>
      </c>
      <c r="D63" s="4" t="s">
        <v>138</v>
      </c>
      <c r="E63" s="4" t="s">
        <v>87</v>
      </c>
      <c r="F63" s="5">
        <v>10111</v>
      </c>
      <c r="G63" s="4">
        <v>345</v>
      </c>
      <c r="H63" s="4">
        <v>401</v>
      </c>
      <c r="I63" s="4">
        <v>405</v>
      </c>
      <c r="J63" s="4">
        <v>332</v>
      </c>
      <c r="K63" s="4">
        <v>651</v>
      </c>
      <c r="L63" s="4">
        <v>651</v>
      </c>
      <c r="M63" s="4" t="s">
        <v>87</v>
      </c>
      <c r="N63" s="4">
        <v>345</v>
      </c>
      <c r="O63" s="4">
        <v>401</v>
      </c>
      <c r="P63" s="4">
        <v>405</v>
      </c>
      <c r="Q63" s="4">
        <v>332</v>
      </c>
      <c r="R63" s="4">
        <v>651</v>
      </c>
      <c r="S63" s="4">
        <v>651</v>
      </c>
      <c r="T63" s="4" t="s">
        <v>87</v>
      </c>
      <c r="U63" s="4" t="s">
        <v>87</v>
      </c>
      <c r="V63" s="4">
        <v>158</v>
      </c>
      <c r="W63" s="4" t="s">
        <v>78</v>
      </c>
      <c r="X63" s="5">
        <v>30301</v>
      </c>
      <c r="Y63" s="8">
        <v>543</v>
      </c>
      <c r="Z63" s="9">
        <v>819</v>
      </c>
      <c r="AA63" s="8">
        <v>300</v>
      </c>
      <c r="AB63" s="8">
        <v>411</v>
      </c>
      <c r="AC63" s="5"/>
      <c r="AD63" s="4">
        <v>819</v>
      </c>
      <c r="AE63" s="4">
        <v>351</v>
      </c>
      <c r="AF63" s="4">
        <v>296</v>
      </c>
      <c r="AG63" s="4" t="s">
        <v>79</v>
      </c>
      <c r="AH63" s="5">
        <v>40402</v>
      </c>
      <c r="AI63" s="4">
        <v>462</v>
      </c>
      <c r="AJ63" s="4" t="s">
        <v>180</v>
      </c>
      <c r="AK63" s="4" t="s">
        <v>80</v>
      </c>
      <c r="AL63" s="4">
        <v>449</v>
      </c>
      <c r="AM63" s="4" t="s">
        <v>78</v>
      </c>
      <c r="AN63" s="4">
        <v>50101</v>
      </c>
      <c r="AO63" s="4">
        <v>176</v>
      </c>
      <c r="AP63" s="4">
        <v>343</v>
      </c>
      <c r="AQ63" s="4">
        <v>386</v>
      </c>
      <c r="AR63" s="4">
        <v>314</v>
      </c>
      <c r="AS63" s="4">
        <v>331</v>
      </c>
      <c r="AT63" s="4">
        <v>651</v>
      </c>
      <c r="AU63" s="4">
        <v>145</v>
      </c>
      <c r="AV63" s="4">
        <v>308</v>
      </c>
      <c r="AW63" s="4">
        <v>375</v>
      </c>
      <c r="AX63" s="4">
        <v>288</v>
      </c>
      <c r="AY63" s="4">
        <v>320</v>
      </c>
      <c r="AZ63" s="4" t="s">
        <v>197</v>
      </c>
      <c r="BA63" s="4" t="s">
        <v>78</v>
      </c>
      <c r="BB63" s="4">
        <v>60301</v>
      </c>
      <c r="BC63" s="4">
        <v>625</v>
      </c>
      <c r="BD63" s="4">
        <v>863</v>
      </c>
      <c r="BE63" s="4">
        <v>956</v>
      </c>
      <c r="BF63" s="4">
        <v>956</v>
      </c>
      <c r="BG63" s="4"/>
      <c r="BH63" s="4"/>
      <c r="BI63" s="4"/>
      <c r="BJ63" s="4"/>
      <c r="BK63" s="4" t="s">
        <v>192</v>
      </c>
      <c r="BL63" s="4">
        <v>911</v>
      </c>
      <c r="BM63" s="4"/>
      <c r="BN63" s="4">
        <v>830</v>
      </c>
      <c r="BO63" s="4" t="s">
        <v>97</v>
      </c>
      <c r="BP63" s="4" t="s">
        <v>97</v>
      </c>
      <c r="BQ63" s="4">
        <v>215</v>
      </c>
      <c r="BR63" s="7" t="s">
        <v>90</v>
      </c>
      <c r="BS63" s="4">
        <v>214</v>
      </c>
      <c r="BT63" s="4">
        <v>214</v>
      </c>
      <c r="BU63" s="4" t="s">
        <v>78</v>
      </c>
      <c r="BV63" s="4">
        <v>100501</v>
      </c>
      <c r="BW63" s="4">
        <v>274</v>
      </c>
      <c r="BX63" s="4" t="s">
        <v>107</v>
      </c>
      <c r="BY63" s="4">
        <v>110304</v>
      </c>
      <c r="BZ63" s="6">
        <v>208</v>
      </c>
      <c r="CA63" s="6"/>
      <c r="CB63" s="6"/>
      <c r="CC63" s="7" t="s">
        <v>108</v>
      </c>
      <c r="CD63" s="7" t="s">
        <v>605</v>
      </c>
      <c r="CE63" s="7" t="s">
        <v>606</v>
      </c>
      <c r="CF63" s="7" t="s">
        <v>607</v>
      </c>
      <c r="CG63" s="7" t="s">
        <v>608</v>
      </c>
      <c r="CH63" s="7" t="s">
        <v>609</v>
      </c>
      <c r="CI63" s="4" t="s">
        <v>610</v>
      </c>
      <c r="CJ63" s="4" t="s">
        <v>611</v>
      </c>
      <c r="CK63" s="4" t="s">
        <v>612</v>
      </c>
      <c r="CL63" s="4" t="s">
        <v>217</v>
      </c>
      <c r="CM63" s="4" t="s">
        <v>613</v>
      </c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</row>
    <row r="64" spans="1:102" ht="13.5">
      <c r="A64" s="1">
        <v>63</v>
      </c>
      <c r="B64" s="11">
        <v>1100</v>
      </c>
      <c r="C64" s="4">
        <v>110</v>
      </c>
      <c r="D64" s="4" t="s">
        <v>139</v>
      </c>
      <c r="E64" s="4" t="s">
        <v>87</v>
      </c>
      <c r="F64" s="5">
        <v>10111</v>
      </c>
      <c r="G64" s="4">
        <v>345</v>
      </c>
      <c r="H64" s="4">
        <v>401</v>
      </c>
      <c r="I64" s="4">
        <v>405</v>
      </c>
      <c r="J64" s="4">
        <v>332</v>
      </c>
      <c r="K64" s="4">
        <v>651</v>
      </c>
      <c r="L64" s="4">
        <v>651</v>
      </c>
      <c r="M64" s="4" t="s">
        <v>87</v>
      </c>
      <c r="N64" s="4">
        <v>345</v>
      </c>
      <c r="O64" s="4">
        <v>401</v>
      </c>
      <c r="P64" s="4">
        <v>405</v>
      </c>
      <c r="Q64" s="4">
        <v>332</v>
      </c>
      <c r="R64" s="4">
        <v>651</v>
      </c>
      <c r="S64" s="4">
        <v>651</v>
      </c>
      <c r="T64" s="4" t="s">
        <v>87</v>
      </c>
      <c r="U64" s="4" t="s">
        <v>87</v>
      </c>
      <c r="V64" s="4">
        <v>158</v>
      </c>
      <c r="W64" s="4" t="s">
        <v>78</v>
      </c>
      <c r="X64" s="5">
        <v>30301</v>
      </c>
      <c r="Y64" s="8">
        <v>543</v>
      </c>
      <c r="Z64" s="9">
        <v>819</v>
      </c>
      <c r="AA64" s="8">
        <v>300</v>
      </c>
      <c r="AB64" s="8">
        <v>411</v>
      </c>
      <c r="AC64" s="5"/>
      <c r="AD64" s="4">
        <v>819</v>
      </c>
      <c r="AE64" s="4">
        <v>351</v>
      </c>
      <c r="AF64" s="4">
        <v>296</v>
      </c>
      <c r="AG64" s="4" t="s">
        <v>79</v>
      </c>
      <c r="AH64" s="5">
        <v>40402</v>
      </c>
      <c r="AI64" s="4">
        <v>462</v>
      </c>
      <c r="AJ64" s="4" t="s">
        <v>180</v>
      </c>
      <c r="AK64" s="4" t="s">
        <v>80</v>
      </c>
      <c r="AL64" s="4">
        <v>449</v>
      </c>
      <c r="AM64" s="4" t="s">
        <v>78</v>
      </c>
      <c r="AN64" s="4">
        <v>50101</v>
      </c>
      <c r="AO64" s="4">
        <v>176</v>
      </c>
      <c r="AP64" s="4">
        <v>343</v>
      </c>
      <c r="AQ64" s="4">
        <v>386</v>
      </c>
      <c r="AR64" s="4">
        <v>314</v>
      </c>
      <c r="AS64" s="4">
        <v>331</v>
      </c>
      <c r="AT64" s="4">
        <v>651</v>
      </c>
      <c r="AU64" s="4">
        <v>145</v>
      </c>
      <c r="AV64" s="4">
        <v>308</v>
      </c>
      <c r="AW64" s="4">
        <v>375</v>
      </c>
      <c r="AX64" s="4">
        <v>288</v>
      </c>
      <c r="AY64" s="4">
        <v>320</v>
      </c>
      <c r="AZ64" s="4" t="s">
        <v>197</v>
      </c>
      <c r="BA64" s="4" t="s">
        <v>78</v>
      </c>
      <c r="BB64" s="4">
        <v>60301</v>
      </c>
      <c r="BC64" s="4">
        <v>625</v>
      </c>
      <c r="BD64" s="4">
        <v>863</v>
      </c>
      <c r="BE64" s="4">
        <v>956</v>
      </c>
      <c r="BF64" s="4">
        <v>956</v>
      </c>
      <c r="BG64" s="4"/>
      <c r="BH64" s="4"/>
      <c r="BI64" s="4"/>
      <c r="BJ64" s="4"/>
      <c r="BK64" s="4" t="s">
        <v>192</v>
      </c>
      <c r="BL64" s="4">
        <v>911</v>
      </c>
      <c r="BM64" s="4"/>
      <c r="BN64" s="4">
        <v>830</v>
      </c>
      <c r="BO64" s="4" t="s">
        <v>97</v>
      </c>
      <c r="BP64" s="4" t="s">
        <v>97</v>
      </c>
      <c r="BQ64" s="4">
        <v>215</v>
      </c>
      <c r="BR64" s="7" t="s">
        <v>90</v>
      </c>
      <c r="BS64" s="4">
        <v>214</v>
      </c>
      <c r="BT64" s="4">
        <v>214</v>
      </c>
      <c r="BU64" s="4" t="s">
        <v>78</v>
      </c>
      <c r="BV64" s="4">
        <v>100501</v>
      </c>
      <c r="BW64" s="4">
        <v>274</v>
      </c>
      <c r="BX64" s="4" t="s">
        <v>107</v>
      </c>
      <c r="BY64" s="4">
        <v>110304</v>
      </c>
      <c r="BZ64" s="6">
        <v>208</v>
      </c>
      <c r="CA64" s="6"/>
      <c r="CB64" s="6"/>
      <c r="CC64" s="7" t="s">
        <v>108</v>
      </c>
      <c r="CD64" s="7" t="s">
        <v>614</v>
      </c>
      <c r="CE64" s="7" t="s">
        <v>615</v>
      </c>
      <c r="CF64" s="7" t="s">
        <v>616</v>
      </c>
      <c r="CG64" s="7" t="s">
        <v>617</v>
      </c>
      <c r="CH64" s="7" t="s">
        <v>618</v>
      </c>
      <c r="CI64" s="4" t="s">
        <v>619</v>
      </c>
      <c r="CJ64" s="4" t="s">
        <v>620</v>
      </c>
      <c r="CK64" s="4" t="s">
        <v>621</v>
      </c>
      <c r="CL64" s="4" t="s">
        <v>622</v>
      </c>
      <c r="CM64" s="7" t="s">
        <v>623</v>
      </c>
      <c r="CN64" s="4" t="s">
        <v>624</v>
      </c>
      <c r="CO64" s="4" t="s">
        <v>625</v>
      </c>
      <c r="CP64" s="4" t="s">
        <v>626</v>
      </c>
      <c r="CQ64" s="4"/>
      <c r="CR64" s="4"/>
      <c r="CS64" s="4"/>
      <c r="CT64" s="4"/>
      <c r="CU64" s="4"/>
      <c r="CV64" s="4"/>
      <c r="CW64" s="4"/>
      <c r="CX64" s="4"/>
    </row>
    <row r="65" spans="1:101" ht="13.5">
      <c r="A65" s="1">
        <v>64</v>
      </c>
      <c r="B65" s="11">
        <v>100</v>
      </c>
      <c r="C65" s="7">
        <v>111</v>
      </c>
      <c r="D65" s="4" t="s">
        <v>179</v>
      </c>
      <c r="E65" s="4" t="s">
        <v>87</v>
      </c>
      <c r="F65" s="5">
        <v>10111</v>
      </c>
      <c r="G65" s="4">
        <v>345</v>
      </c>
      <c r="H65" s="4">
        <v>401</v>
      </c>
      <c r="I65" s="4">
        <v>405</v>
      </c>
      <c r="J65" s="4">
        <v>332</v>
      </c>
      <c r="K65" s="4">
        <v>651</v>
      </c>
      <c r="L65" s="4">
        <v>651</v>
      </c>
      <c r="M65" s="4" t="s">
        <v>87</v>
      </c>
      <c r="N65" s="4">
        <v>345</v>
      </c>
      <c r="O65" s="4">
        <v>401</v>
      </c>
      <c r="P65" s="4">
        <v>405</v>
      </c>
      <c r="Q65" s="4">
        <v>332</v>
      </c>
      <c r="R65" s="4">
        <v>651</v>
      </c>
      <c r="S65" s="4">
        <v>651</v>
      </c>
      <c r="T65" s="4" t="s">
        <v>87</v>
      </c>
      <c r="U65" s="4" t="s">
        <v>87</v>
      </c>
      <c r="V65" s="4">
        <v>158</v>
      </c>
      <c r="W65" s="4" t="s">
        <v>78</v>
      </c>
      <c r="X65" s="5">
        <v>30301</v>
      </c>
      <c r="Y65" s="8">
        <v>543</v>
      </c>
      <c r="Z65" s="9">
        <v>819</v>
      </c>
      <c r="AA65" s="8">
        <v>300</v>
      </c>
      <c r="AB65" s="8">
        <v>411</v>
      </c>
      <c r="AC65" s="5"/>
      <c r="AD65" s="4">
        <v>819</v>
      </c>
      <c r="AE65" s="4">
        <v>351</v>
      </c>
      <c r="AF65" s="4">
        <v>296</v>
      </c>
      <c r="AG65" s="4" t="s">
        <v>79</v>
      </c>
      <c r="AH65" s="5">
        <v>40402</v>
      </c>
      <c r="AI65" s="4">
        <v>462</v>
      </c>
      <c r="AJ65" s="4" t="s">
        <v>180</v>
      </c>
      <c r="AK65" s="4" t="s">
        <v>80</v>
      </c>
      <c r="AL65" s="4">
        <v>449</v>
      </c>
      <c r="AM65" s="4" t="s">
        <v>78</v>
      </c>
      <c r="AN65" s="4">
        <v>50101</v>
      </c>
      <c r="AO65" s="4">
        <v>176</v>
      </c>
      <c r="AP65" s="4">
        <v>343</v>
      </c>
      <c r="AQ65" s="4">
        <v>386</v>
      </c>
      <c r="AR65" s="4">
        <v>314</v>
      </c>
      <c r="AS65" s="4">
        <v>331</v>
      </c>
      <c r="AT65" s="4">
        <v>651</v>
      </c>
      <c r="AU65" s="4">
        <v>145</v>
      </c>
      <c r="AV65" s="4">
        <v>308</v>
      </c>
      <c r="AW65" s="4">
        <v>375</v>
      </c>
      <c r="AX65" s="4">
        <v>288</v>
      </c>
      <c r="AY65" s="4">
        <v>320</v>
      </c>
      <c r="AZ65" s="4" t="s">
        <v>197</v>
      </c>
      <c r="BA65" s="4" t="s">
        <v>78</v>
      </c>
      <c r="BB65" s="4">
        <v>60301</v>
      </c>
      <c r="BC65" s="4">
        <v>625</v>
      </c>
      <c r="BD65" s="4">
        <v>863</v>
      </c>
      <c r="BE65" s="4">
        <v>956</v>
      </c>
      <c r="BF65" s="4">
        <v>956</v>
      </c>
      <c r="BG65" s="4"/>
      <c r="BH65" s="4"/>
      <c r="BI65" s="4"/>
      <c r="BJ65" s="4"/>
      <c r="BK65" s="4" t="s">
        <v>78</v>
      </c>
      <c r="BL65" s="4">
        <v>911</v>
      </c>
      <c r="BM65" s="4"/>
      <c r="BN65" s="4">
        <v>830</v>
      </c>
      <c r="BO65" s="4" t="s">
        <v>81</v>
      </c>
      <c r="BP65" s="4" t="s">
        <v>81</v>
      </c>
      <c r="BQ65" s="4">
        <v>215</v>
      </c>
      <c r="BR65" s="4" t="s">
        <v>82</v>
      </c>
      <c r="BS65" s="4">
        <v>214</v>
      </c>
      <c r="BT65" s="4">
        <v>214</v>
      </c>
      <c r="BU65" s="4" t="s">
        <v>78</v>
      </c>
      <c r="BV65" s="4">
        <v>100501</v>
      </c>
      <c r="BW65" s="4">
        <v>274</v>
      </c>
      <c r="BX65" s="4" t="s">
        <v>83</v>
      </c>
      <c r="BY65" s="4">
        <v>110304</v>
      </c>
      <c r="BZ65" s="6">
        <v>208</v>
      </c>
      <c r="CA65" s="6"/>
      <c r="CB65" s="6"/>
      <c r="CC65" s="7" t="s">
        <v>95</v>
      </c>
      <c r="CD65" s="7" t="s">
        <v>627</v>
      </c>
      <c r="CE65" s="7" t="s">
        <v>628</v>
      </c>
      <c r="CF65" s="7" t="s">
        <v>629</v>
      </c>
      <c r="CG65" s="7" t="s">
        <v>630</v>
      </c>
      <c r="CH65" s="7" t="s">
        <v>631</v>
      </c>
      <c r="CI65" s="7" t="s">
        <v>632</v>
      </c>
      <c r="CJ65" s="7" t="s">
        <v>633</v>
      </c>
      <c r="CK65" s="7" t="s">
        <v>634</v>
      </c>
      <c r="CL65" s="7" t="s">
        <v>635</v>
      </c>
      <c r="CM65" s="7" t="s">
        <v>636</v>
      </c>
      <c r="CN65" s="7" t="s">
        <v>637</v>
      </c>
      <c r="CO65" s="7" t="s">
        <v>638</v>
      </c>
      <c r="CP65" s="7" t="s">
        <v>639</v>
      </c>
      <c r="CQ65" s="7" t="s">
        <v>640</v>
      </c>
      <c r="CR65" s="7" t="s">
        <v>641</v>
      </c>
      <c r="CS65" s="7" t="s">
        <v>642</v>
      </c>
      <c r="CT65" s="7" t="s">
        <v>643</v>
      </c>
      <c r="CU65" s="7" t="s">
        <v>644</v>
      </c>
      <c r="CV65" s="7" t="s">
        <v>645</v>
      </c>
      <c r="CW65" s="7" t="s">
        <v>646</v>
      </c>
    </row>
    <row r="66" spans="1:102" ht="13.5">
      <c r="A66" s="1">
        <v>65</v>
      </c>
      <c r="B66" s="11">
        <v>830</v>
      </c>
      <c r="C66" s="7">
        <v>112</v>
      </c>
      <c r="D66" s="4" t="s">
        <v>195</v>
      </c>
      <c r="E66" s="4" t="s">
        <v>107</v>
      </c>
      <c r="F66" s="5">
        <v>10103</v>
      </c>
      <c r="G66" s="4">
        <v>309</v>
      </c>
      <c r="H66" s="4">
        <v>398</v>
      </c>
      <c r="I66" s="4">
        <v>382</v>
      </c>
      <c r="J66" s="4">
        <v>296</v>
      </c>
      <c r="K66" s="4">
        <v>651</v>
      </c>
      <c r="L66" s="4">
        <v>651</v>
      </c>
      <c r="M66" s="4" t="s">
        <v>107</v>
      </c>
      <c r="N66" s="4">
        <v>309</v>
      </c>
      <c r="O66" s="4">
        <v>398</v>
      </c>
      <c r="P66" s="4">
        <v>382</v>
      </c>
      <c r="Q66" s="4">
        <v>296</v>
      </c>
      <c r="R66" s="4">
        <v>651</v>
      </c>
      <c r="S66" s="4">
        <v>651</v>
      </c>
      <c r="T66" s="4" t="s">
        <v>87</v>
      </c>
      <c r="U66" s="4" t="s">
        <v>87</v>
      </c>
      <c r="V66" s="4">
        <v>158</v>
      </c>
      <c r="W66" s="4" t="s">
        <v>78</v>
      </c>
      <c r="X66" s="5">
        <v>30301</v>
      </c>
      <c r="Y66" s="8">
        <v>543</v>
      </c>
      <c r="Z66" s="9">
        <v>819</v>
      </c>
      <c r="AA66" s="8">
        <v>300</v>
      </c>
      <c r="AB66" s="8">
        <v>411</v>
      </c>
      <c r="AC66" s="5"/>
      <c r="AD66" s="4">
        <v>819</v>
      </c>
      <c r="AE66" s="4">
        <v>351</v>
      </c>
      <c r="AF66" s="4">
        <v>296</v>
      </c>
      <c r="AG66" s="4" t="s">
        <v>79</v>
      </c>
      <c r="AH66" s="5">
        <v>40402</v>
      </c>
      <c r="AI66" s="4">
        <v>462</v>
      </c>
      <c r="AJ66" s="4" t="s">
        <v>180</v>
      </c>
      <c r="AK66" s="4" t="s">
        <v>80</v>
      </c>
      <c r="AL66" s="4">
        <v>449</v>
      </c>
      <c r="AM66" s="4" t="s">
        <v>78</v>
      </c>
      <c r="AN66" s="4">
        <v>50101</v>
      </c>
      <c r="AO66" s="4">
        <v>176</v>
      </c>
      <c r="AP66" s="4">
        <v>343</v>
      </c>
      <c r="AQ66" s="4">
        <v>386</v>
      </c>
      <c r="AR66" s="4">
        <v>314</v>
      </c>
      <c r="AS66" s="4">
        <v>331</v>
      </c>
      <c r="AT66" s="4">
        <v>651</v>
      </c>
      <c r="AU66" s="4">
        <v>145</v>
      </c>
      <c r="AV66" s="4">
        <v>308</v>
      </c>
      <c r="AW66" s="4">
        <v>375</v>
      </c>
      <c r="AX66" s="4">
        <v>288</v>
      </c>
      <c r="AY66" s="4">
        <v>320</v>
      </c>
      <c r="AZ66" s="4" t="s">
        <v>197</v>
      </c>
      <c r="BA66" s="4" t="s">
        <v>78</v>
      </c>
      <c r="BB66" s="4">
        <v>60301</v>
      </c>
      <c r="BC66" s="4">
        <v>625</v>
      </c>
      <c r="BD66" s="4">
        <v>863</v>
      </c>
      <c r="BE66" s="4">
        <v>956</v>
      </c>
      <c r="BF66" s="4">
        <v>956</v>
      </c>
      <c r="BG66" s="4"/>
      <c r="BH66" s="4"/>
      <c r="BI66" s="4"/>
      <c r="BJ66" s="4"/>
      <c r="BK66" s="4" t="s">
        <v>78</v>
      </c>
      <c r="BL66" s="4">
        <v>911</v>
      </c>
      <c r="BM66" s="4"/>
      <c r="BN66" s="4">
        <v>830</v>
      </c>
      <c r="BO66" s="4" t="s">
        <v>97</v>
      </c>
      <c r="BP66" s="4" t="s">
        <v>97</v>
      </c>
      <c r="BQ66" s="4">
        <v>215</v>
      </c>
      <c r="BR66" s="7" t="s">
        <v>90</v>
      </c>
      <c r="BS66" s="4">
        <v>214</v>
      </c>
      <c r="BT66" s="4">
        <v>214</v>
      </c>
      <c r="BU66" s="4" t="s">
        <v>107</v>
      </c>
      <c r="BV66" s="4">
        <v>100502</v>
      </c>
      <c r="BW66" s="4">
        <v>274</v>
      </c>
      <c r="BX66" s="4" t="s">
        <v>78</v>
      </c>
      <c r="BY66" s="4">
        <v>110301</v>
      </c>
      <c r="BZ66" s="6">
        <v>208</v>
      </c>
      <c r="CA66" s="6"/>
      <c r="CB66" s="6"/>
      <c r="CC66" s="7" t="s">
        <v>98</v>
      </c>
      <c r="CD66" s="7" t="s">
        <v>647</v>
      </c>
      <c r="CE66" s="7" t="s">
        <v>648</v>
      </c>
      <c r="CF66" s="7" t="s">
        <v>649</v>
      </c>
      <c r="CG66" s="4" t="s">
        <v>650</v>
      </c>
      <c r="CH66" s="4" t="s">
        <v>651</v>
      </c>
      <c r="CI66" s="4" t="s">
        <v>652</v>
      </c>
      <c r="CJ66" s="4" t="s">
        <v>653</v>
      </c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1:102" ht="13.5">
      <c r="A67" s="1">
        <v>66</v>
      </c>
      <c r="B67" s="11">
        <v>120</v>
      </c>
      <c r="C67" s="312">
        <v>113</v>
      </c>
      <c r="D67" s="4" t="s">
        <v>196</v>
      </c>
      <c r="E67" s="4" t="s">
        <v>87</v>
      </c>
      <c r="F67" s="5">
        <v>10111</v>
      </c>
      <c r="G67" s="4">
        <v>345</v>
      </c>
      <c r="H67" s="4">
        <v>401</v>
      </c>
      <c r="I67" s="4">
        <v>405</v>
      </c>
      <c r="J67" s="4">
        <v>332</v>
      </c>
      <c r="K67" s="4">
        <v>651</v>
      </c>
      <c r="L67" s="4">
        <v>651</v>
      </c>
      <c r="M67" s="4" t="s">
        <v>87</v>
      </c>
      <c r="N67" s="4">
        <v>345</v>
      </c>
      <c r="O67" s="4">
        <v>401</v>
      </c>
      <c r="P67" s="4">
        <v>405</v>
      </c>
      <c r="Q67" s="4">
        <v>332</v>
      </c>
      <c r="R67" s="4">
        <v>651</v>
      </c>
      <c r="S67" s="4">
        <v>651</v>
      </c>
      <c r="T67" s="4" t="s">
        <v>87</v>
      </c>
      <c r="U67" s="4" t="s">
        <v>87</v>
      </c>
      <c r="V67" s="4">
        <v>158</v>
      </c>
      <c r="W67" s="4" t="s">
        <v>78</v>
      </c>
      <c r="X67" s="5">
        <v>30301</v>
      </c>
      <c r="Y67" s="8">
        <v>543</v>
      </c>
      <c r="Z67" s="9">
        <v>819</v>
      </c>
      <c r="AA67" s="8">
        <v>300</v>
      </c>
      <c r="AB67" s="8">
        <v>411</v>
      </c>
      <c r="AC67" s="5"/>
      <c r="AD67" s="4">
        <v>819</v>
      </c>
      <c r="AE67" s="4">
        <v>351</v>
      </c>
      <c r="AF67" s="4">
        <v>296</v>
      </c>
      <c r="AG67" s="4" t="s">
        <v>79</v>
      </c>
      <c r="AH67" s="5">
        <v>40402</v>
      </c>
      <c r="AI67" s="4">
        <v>462</v>
      </c>
      <c r="AJ67" s="4" t="s">
        <v>180</v>
      </c>
      <c r="AK67" s="4" t="s">
        <v>80</v>
      </c>
      <c r="AL67" s="4">
        <v>449</v>
      </c>
      <c r="AM67" s="4" t="s">
        <v>78</v>
      </c>
      <c r="AN67" s="4">
        <v>50101</v>
      </c>
      <c r="AO67" s="4">
        <v>176</v>
      </c>
      <c r="AP67" s="4">
        <v>343</v>
      </c>
      <c r="AQ67" s="4">
        <v>386</v>
      </c>
      <c r="AR67" s="4">
        <v>314</v>
      </c>
      <c r="AS67" s="4">
        <v>331</v>
      </c>
      <c r="AT67" s="4">
        <v>651</v>
      </c>
      <c r="AU67" s="4">
        <v>145</v>
      </c>
      <c r="AV67" s="4">
        <v>308</v>
      </c>
      <c r="AW67" s="4">
        <v>375</v>
      </c>
      <c r="AX67" s="4">
        <v>288</v>
      </c>
      <c r="AY67" s="4">
        <v>320</v>
      </c>
      <c r="AZ67" s="4" t="s">
        <v>197</v>
      </c>
      <c r="BA67" s="4" t="s">
        <v>78</v>
      </c>
      <c r="BB67" s="4">
        <v>60301</v>
      </c>
      <c r="BC67" s="4">
        <v>625</v>
      </c>
      <c r="BD67" s="4">
        <v>863</v>
      </c>
      <c r="BE67" s="4">
        <v>956</v>
      </c>
      <c r="BF67" s="4">
        <v>956</v>
      </c>
      <c r="BG67" s="4"/>
      <c r="BH67" s="4"/>
      <c r="BI67" s="4"/>
      <c r="BJ67" s="4"/>
      <c r="BK67" s="4" t="s">
        <v>78</v>
      </c>
      <c r="BL67" s="4">
        <v>911</v>
      </c>
      <c r="BM67" s="4"/>
      <c r="BN67" s="4">
        <v>830</v>
      </c>
      <c r="BO67" s="4" t="s">
        <v>81</v>
      </c>
      <c r="BP67" s="4" t="s">
        <v>81</v>
      </c>
      <c r="BQ67" s="4">
        <v>215</v>
      </c>
      <c r="BR67" s="4" t="s">
        <v>82</v>
      </c>
      <c r="BS67" s="4">
        <v>214</v>
      </c>
      <c r="BT67" s="4">
        <v>214</v>
      </c>
      <c r="BU67" s="4" t="s">
        <v>78</v>
      </c>
      <c r="BV67" s="4">
        <v>100501</v>
      </c>
      <c r="BW67" s="4">
        <v>274</v>
      </c>
      <c r="BX67" s="4" t="s">
        <v>83</v>
      </c>
      <c r="BY67" s="4">
        <v>110304</v>
      </c>
      <c r="BZ67" s="6">
        <v>208</v>
      </c>
      <c r="CA67" s="6"/>
      <c r="CB67" s="6"/>
      <c r="CC67" s="7" t="s">
        <v>95</v>
      </c>
      <c r="CD67" s="7" t="s">
        <v>654</v>
      </c>
      <c r="CE67" s="7" t="s">
        <v>655</v>
      </c>
      <c r="CF67" s="7" t="s">
        <v>656</v>
      </c>
      <c r="CG67" s="7"/>
      <c r="CH67" s="7"/>
      <c r="CI67" s="7"/>
      <c r="CJ67" s="7"/>
      <c r="CK67" s="7"/>
      <c r="CL67" s="7"/>
      <c r="CM67" s="4"/>
      <c r="CN67" s="7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1:102" ht="13.5">
      <c r="A68" s="1">
        <v>67</v>
      </c>
      <c r="B68" s="11">
        <v>20</v>
      </c>
      <c r="C68" s="7">
        <v>114</v>
      </c>
      <c r="D68" s="4" t="s">
        <v>198</v>
      </c>
      <c r="E68" s="4" t="s">
        <v>78</v>
      </c>
      <c r="F68" s="5">
        <v>10103</v>
      </c>
      <c r="G68" s="4">
        <v>309</v>
      </c>
      <c r="H68" s="4">
        <v>398</v>
      </c>
      <c r="I68" s="4">
        <v>382</v>
      </c>
      <c r="J68" s="4">
        <v>296</v>
      </c>
      <c r="K68" s="4">
        <v>651</v>
      </c>
      <c r="L68" s="4">
        <v>651</v>
      </c>
      <c r="M68" s="4" t="s">
        <v>78</v>
      </c>
      <c r="N68" s="4">
        <v>309</v>
      </c>
      <c r="O68" s="4">
        <v>398</v>
      </c>
      <c r="P68" s="4">
        <v>382</v>
      </c>
      <c r="Q68" s="4">
        <v>296</v>
      </c>
      <c r="R68" s="4">
        <v>651</v>
      </c>
      <c r="S68" s="4">
        <v>651</v>
      </c>
      <c r="T68" s="4" t="s">
        <v>78</v>
      </c>
      <c r="U68" s="4" t="s">
        <v>78</v>
      </c>
      <c r="V68" s="4">
        <v>158</v>
      </c>
      <c r="W68" s="4" t="s">
        <v>78</v>
      </c>
      <c r="X68" s="5">
        <v>30301</v>
      </c>
      <c r="Y68" s="8">
        <v>543</v>
      </c>
      <c r="Z68" s="9">
        <v>819</v>
      </c>
      <c r="AA68" s="8">
        <v>300</v>
      </c>
      <c r="AB68" s="8">
        <v>411</v>
      </c>
      <c r="AC68" s="5"/>
      <c r="AD68" s="4">
        <v>819</v>
      </c>
      <c r="AE68" s="4">
        <v>351</v>
      </c>
      <c r="AF68" s="4">
        <v>296</v>
      </c>
      <c r="AG68" s="4" t="s">
        <v>79</v>
      </c>
      <c r="AH68" s="5">
        <v>40402</v>
      </c>
      <c r="AI68" s="4">
        <v>462</v>
      </c>
      <c r="AJ68" s="4" t="s">
        <v>180</v>
      </c>
      <c r="AK68" s="4" t="s">
        <v>80</v>
      </c>
      <c r="AL68" s="4">
        <v>449</v>
      </c>
      <c r="AM68" s="4" t="s">
        <v>78</v>
      </c>
      <c r="AN68" s="4">
        <v>50101</v>
      </c>
      <c r="AO68" s="4">
        <v>176</v>
      </c>
      <c r="AP68" s="4">
        <v>343</v>
      </c>
      <c r="AQ68" s="4">
        <v>386</v>
      </c>
      <c r="AR68" s="4">
        <v>314</v>
      </c>
      <c r="AS68" s="4">
        <v>331</v>
      </c>
      <c r="AT68" s="4">
        <v>651</v>
      </c>
      <c r="AU68" s="4">
        <v>145</v>
      </c>
      <c r="AV68" s="4">
        <v>308</v>
      </c>
      <c r="AW68" s="4">
        <v>375</v>
      </c>
      <c r="AX68" s="4">
        <v>288</v>
      </c>
      <c r="AY68" s="4">
        <v>320</v>
      </c>
      <c r="AZ68" s="4" t="s">
        <v>197</v>
      </c>
      <c r="BA68" s="4" t="s">
        <v>78</v>
      </c>
      <c r="BB68" s="4">
        <v>60301</v>
      </c>
      <c r="BC68" s="4">
        <v>625</v>
      </c>
      <c r="BD68" s="4">
        <v>863</v>
      </c>
      <c r="BE68" s="4">
        <v>956</v>
      </c>
      <c r="BF68" s="4">
        <v>956</v>
      </c>
      <c r="BG68" s="4"/>
      <c r="BH68" s="4"/>
      <c r="BI68" s="4"/>
      <c r="BJ68" s="4"/>
      <c r="BK68" s="4" t="s">
        <v>78</v>
      </c>
      <c r="BL68" s="4">
        <v>911</v>
      </c>
      <c r="BM68" s="4"/>
      <c r="BN68" s="4">
        <v>830</v>
      </c>
      <c r="BO68" s="4" t="s">
        <v>81</v>
      </c>
      <c r="BP68" s="4" t="s">
        <v>81</v>
      </c>
      <c r="BQ68" s="4">
        <v>215</v>
      </c>
      <c r="BR68" s="4" t="s">
        <v>90</v>
      </c>
      <c r="BS68" s="4">
        <v>214</v>
      </c>
      <c r="BT68" s="4">
        <v>214</v>
      </c>
      <c r="BU68" s="4" t="s">
        <v>82</v>
      </c>
      <c r="BV68" s="4">
        <v>100502</v>
      </c>
      <c r="BW68" s="4">
        <v>274</v>
      </c>
      <c r="BX68" s="4" t="s">
        <v>107</v>
      </c>
      <c r="BY68" s="4">
        <v>110301</v>
      </c>
      <c r="BZ68" s="6">
        <v>208</v>
      </c>
      <c r="CA68" s="6"/>
      <c r="CB68" s="6"/>
      <c r="CC68" s="4" t="s">
        <v>84</v>
      </c>
      <c r="CD68" s="4" t="s">
        <v>657</v>
      </c>
      <c r="CE68" s="7" t="s">
        <v>658</v>
      </c>
      <c r="CF68" s="7" t="s">
        <v>659</v>
      </c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28:103" ht="13.5">
      <c r="AB69" s="8"/>
      <c r="CY69" s="7"/>
    </row>
    <row r="70" ht="13.5">
      <c r="AB70" s="8"/>
    </row>
    <row r="71" ht="13.5">
      <c r="AB71" s="8"/>
    </row>
    <row r="72" ht="13.5">
      <c r="AB72" s="8"/>
    </row>
    <row r="73" ht="13.5">
      <c r="AB73" s="8"/>
    </row>
    <row r="74" ht="13.5">
      <c r="AB74" s="8"/>
    </row>
    <row r="75" ht="13.5">
      <c r="AB75" s="8"/>
    </row>
    <row r="76" ht="13.5">
      <c r="AB76" s="8"/>
    </row>
    <row r="77" ht="13.5">
      <c r="AB77" s="8"/>
    </row>
    <row r="78" ht="13.5">
      <c r="AB78" s="8"/>
    </row>
    <row r="79" ht="13.5">
      <c r="AB79" s="8"/>
    </row>
    <row r="80" ht="13.5">
      <c r="AB80" s="8"/>
    </row>
    <row r="81" ht="13.5">
      <c r="AB81" s="8"/>
    </row>
    <row r="82" ht="13.5">
      <c r="AB82" s="8"/>
    </row>
    <row r="83" ht="13.5">
      <c r="AB83" s="8"/>
    </row>
    <row r="84" ht="13.5">
      <c r="AB84" s="8"/>
    </row>
    <row r="85" ht="13.5">
      <c r="AB85" s="8"/>
    </row>
    <row r="86" ht="13.5">
      <c r="AB86" s="8"/>
    </row>
    <row r="87" ht="13.5">
      <c r="AB87" s="8"/>
    </row>
    <row r="88" ht="13.5">
      <c r="AB88" s="8"/>
    </row>
    <row r="89" ht="13.5">
      <c r="AB89" s="8"/>
    </row>
    <row r="90" ht="13.5">
      <c r="AB90" s="8"/>
    </row>
    <row r="91" ht="13.5">
      <c r="AB91" s="8"/>
    </row>
    <row r="92" ht="13.5">
      <c r="AB92" s="8"/>
    </row>
    <row r="93" ht="13.5">
      <c r="AB93" s="8"/>
    </row>
    <row r="94" ht="13.5">
      <c r="AB94" s="8"/>
    </row>
  </sheetData>
  <sheetProtection/>
  <autoFilter ref="B2:CU68">
    <sortState ref="B3:CU94">
      <sortCondition sortBy="value" ref="BS3:BS94"/>
    </sortState>
  </autoFilter>
  <printOptions/>
  <pageMargins left="0.15748031496062992" right="0.15748031496062992" top="0.1968503937007874" bottom="0.3937007874015748" header="0.5118110236220472" footer="0.1968503937007874"/>
  <pageSetup horizontalDpi="600" verticalDpi="600" orientation="portrait" pageOrder="overThenDown" paperSize="12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Zeros="0" tabSelected="1" zoomScalePageLayoutView="0" workbookViewId="0" topLeftCell="A1">
      <selection activeCell="P9" sqref="P9"/>
    </sheetView>
  </sheetViews>
  <sheetFormatPr defaultColWidth="9.00390625" defaultRowHeight="13.5"/>
  <cols>
    <col min="1" max="2" width="3.875" style="96" customWidth="1"/>
    <col min="3" max="3" width="5.25390625" style="25" customWidth="1"/>
    <col min="4" max="4" width="5.25390625" style="25" hidden="1" customWidth="1"/>
    <col min="5" max="23" width="5.50390625" style="14" customWidth="1"/>
    <col min="24" max="24" width="5.50390625" style="27" customWidth="1"/>
    <col min="25" max="27" width="5.50390625" style="14" customWidth="1"/>
    <col min="28" max="28" width="6.75390625" style="16" customWidth="1"/>
    <col min="29" max="29" width="4.625" style="15" customWidth="1"/>
    <col min="30" max="30" width="11.00390625" style="16" customWidth="1"/>
    <col min="31" max="16384" width="9.00390625" style="14" customWidth="1"/>
  </cols>
  <sheetData>
    <row r="1" spans="1:5" ht="13.5">
      <c r="A1" s="376" t="s">
        <v>140</v>
      </c>
      <c r="B1" s="376"/>
      <c r="C1" s="376"/>
      <c r="D1" s="13"/>
      <c r="E1" s="26">
        <v>1</v>
      </c>
    </row>
    <row r="2" spans="1:30" s="18" customFormat="1" ht="18.75" customHeight="1" hidden="1">
      <c r="A2" s="377" t="s">
        <v>29</v>
      </c>
      <c r="B2" s="378"/>
      <c r="C2" s="379"/>
      <c r="D2" s="240">
        <f>E2</f>
        <v>0</v>
      </c>
      <c r="E2" s="241">
        <f>INDEX('小学校データ'!$B$3:$B$78,E1,1)</f>
        <v>0</v>
      </c>
      <c r="F2" s="17"/>
      <c r="X2" s="28"/>
      <c r="AB2" s="28"/>
      <c r="AC2" s="29"/>
      <c r="AD2" s="28"/>
    </row>
    <row r="3" spans="1:30" s="18" customFormat="1" ht="25.5" customHeight="1">
      <c r="A3" s="380"/>
      <c r="B3" s="380"/>
      <c r="C3" s="380"/>
      <c r="D3" s="380"/>
      <c r="E3" s="380"/>
      <c r="F3" s="242"/>
      <c r="G3" s="381" t="s">
        <v>665</v>
      </c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</row>
    <row r="4" spans="1:30" s="18" customFormat="1" ht="2.25" customHeight="1">
      <c r="A4" s="30"/>
      <c r="B4" s="30"/>
      <c r="C4" s="30"/>
      <c r="D4" s="30"/>
      <c r="E4" s="382"/>
      <c r="F4" s="382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8"/>
      <c r="AB4" s="28"/>
      <c r="AC4" s="29"/>
      <c r="AD4" s="28"/>
    </row>
    <row r="5" spans="1:30" s="33" customFormat="1" ht="16.5" customHeight="1">
      <c r="A5" s="388" t="s">
        <v>30</v>
      </c>
      <c r="B5" s="389"/>
      <c r="C5" s="31"/>
      <c r="D5" s="31"/>
      <c r="E5" s="382"/>
      <c r="F5" s="382"/>
      <c r="G5" s="32"/>
      <c r="H5" s="243"/>
      <c r="I5" s="243"/>
      <c r="J5" s="243"/>
      <c r="K5" s="243"/>
      <c r="L5" s="243"/>
      <c r="M5" s="243"/>
      <c r="N5" s="392" t="s">
        <v>663</v>
      </c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</row>
    <row r="6" spans="1:30" s="33" customFormat="1" ht="20.25" customHeight="1">
      <c r="A6" s="330" t="s">
        <v>31</v>
      </c>
      <c r="B6" s="331"/>
      <c r="C6" s="331"/>
      <c r="D6" s="331"/>
      <c r="E6" s="331"/>
      <c r="F6" s="331"/>
      <c r="G6" s="331"/>
      <c r="H6" s="331"/>
      <c r="I6" s="331"/>
      <c r="J6" s="331"/>
      <c r="K6" s="332"/>
      <c r="L6" s="332"/>
      <c r="M6" s="390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</row>
    <row r="7" spans="1:30" s="33" customFormat="1" ht="18" customHeight="1">
      <c r="A7" s="330" t="s">
        <v>33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  <c r="L7" s="332"/>
      <c r="M7" s="390"/>
      <c r="N7" s="383" t="s">
        <v>32</v>
      </c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4" t="s">
        <v>44</v>
      </c>
      <c r="Z7" s="333"/>
      <c r="AA7" s="333"/>
      <c r="AB7" s="386" t="s">
        <v>141</v>
      </c>
      <c r="AC7" s="386"/>
      <c r="AD7" s="386"/>
    </row>
    <row r="8" spans="1:30" s="33" customFormat="1" ht="18" customHeight="1" thickBot="1">
      <c r="A8" s="393" t="s">
        <v>34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1"/>
      <c r="N8" s="394" t="s">
        <v>664</v>
      </c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85"/>
      <c r="Z8" s="334"/>
      <c r="AA8" s="334"/>
      <c r="AB8" s="387"/>
      <c r="AC8" s="387"/>
      <c r="AD8" s="387"/>
    </row>
    <row r="9" spans="1:30" s="21" customFormat="1" ht="66" customHeight="1" thickBot="1">
      <c r="A9" s="34" t="s">
        <v>35</v>
      </c>
      <c r="B9" s="20" t="s">
        <v>36</v>
      </c>
      <c r="C9" s="35" t="s">
        <v>37</v>
      </c>
      <c r="D9" s="36"/>
      <c r="E9" s="37" t="str">
        <f>VLOOKUP($D2,'小学校データ'!$B$3:$CU$78,81,FALSE)</f>
        <v>医大校</v>
      </c>
      <c r="F9" s="38">
        <f>VLOOKUP($D2,'小学校データ'!$B$3:$CU$78,82,FALSE)</f>
        <v>0</v>
      </c>
      <c r="G9" s="38">
        <f>VLOOKUP($D2,'小学校データ'!$B$3:$CU$78,83,FALSE)</f>
        <v>0</v>
      </c>
      <c r="H9" s="38">
        <f>VLOOKUP($D2,'小学校データ'!$B$3:$CU$78,84,FALSE)</f>
        <v>0</v>
      </c>
      <c r="I9" s="39">
        <f>VLOOKUP($D2,'小学校データ'!$B$3:$CU$78,85,FALSE)</f>
        <v>0</v>
      </c>
      <c r="J9" s="37">
        <f>VLOOKUP($D2,'小学校データ'!$B$3:$CU$78,86,FALSE)</f>
        <v>0</v>
      </c>
      <c r="K9" s="38">
        <f>VLOOKUP($D2,'小学校データ'!$B$3:$CU$78,87,FALSE)</f>
        <v>0</v>
      </c>
      <c r="L9" s="38">
        <f>VLOOKUP($D2,'小学校データ'!$B$3:$CU$78,88,FALSE)</f>
        <v>0</v>
      </c>
      <c r="M9" s="38">
        <f>VLOOKUP($D2,'小学校データ'!$B$3:$CU$78,89,FALSE)</f>
        <v>0</v>
      </c>
      <c r="N9" s="40">
        <f>VLOOKUP($D2,'小学校データ'!$B$3:$CU$78,90,FALSE)</f>
        <v>0</v>
      </c>
      <c r="O9" s="41">
        <f>VLOOKUP($D2,'小学校データ'!$B$3:$CU$78,91,FALSE)</f>
        <v>0</v>
      </c>
      <c r="P9" s="38">
        <f>VLOOKUP($D2,'小学校データ'!$B$3:$CU$78,92,FALSE)</f>
        <v>0</v>
      </c>
      <c r="Q9" s="38">
        <f>VLOOKUP($D2,'小学校データ'!$B$3:$CU$78,93,FALSE)</f>
        <v>0</v>
      </c>
      <c r="R9" s="38">
        <f>VLOOKUP($D2,'小学校データ'!$B$3:$CU$78,94,FALSE)</f>
        <v>0</v>
      </c>
      <c r="S9" s="39">
        <f>VLOOKUP($D2,'小学校データ'!$B$3:$CU$78,95,FALSE)</f>
        <v>0</v>
      </c>
      <c r="T9" s="37">
        <f>VLOOKUP($D2,'小学校データ'!$B$3:$CU$78,96,FALSE)</f>
        <v>0</v>
      </c>
      <c r="U9" s="38">
        <f>VLOOKUP($D2,'小学校データ'!$B$3:$CU$78,97,FALSE)</f>
        <v>0</v>
      </c>
      <c r="V9" s="38">
        <f>VLOOKUP($D2,'小学校データ'!$B$3:$CU$78,98,FALSE)</f>
        <v>0</v>
      </c>
      <c r="W9" s="38">
        <f>VLOOKUP($D2,'小学校データ'!$B$3:$CZ$78,99,FALSE)</f>
        <v>0</v>
      </c>
      <c r="X9" s="40">
        <f>VLOOKUP($D2,'小学校データ'!$B$3:$CZ$78,100,FALSE)</f>
        <v>0</v>
      </c>
      <c r="Y9" s="41">
        <f>VLOOKUP($D2,'小学校データ'!$B$3:$CZ$78,101,FALSE)</f>
        <v>0</v>
      </c>
      <c r="Z9" s="41">
        <f>VLOOKUP($D2,'小学校データ'!$B$3:$CZ$78,102,FALSE)</f>
        <v>0</v>
      </c>
      <c r="AA9" s="41">
        <f>VLOOKUP($D2,'小学校データ'!$B$3:$CZ$78,103,FALSE)</f>
        <v>0</v>
      </c>
      <c r="AB9" s="42" t="s">
        <v>38</v>
      </c>
      <c r="AC9" s="43" t="s">
        <v>45</v>
      </c>
      <c r="AD9" s="44" t="s">
        <v>46</v>
      </c>
    </row>
    <row r="10" spans="1:30" s="19" customFormat="1" ht="25.5" customHeight="1">
      <c r="A10" s="357" t="s">
        <v>0</v>
      </c>
      <c r="B10" s="313" t="str">
        <f>VLOOKUP($E$2,'小学校データ'!$B$3:$CU$78,4,FALSE)</f>
        <v>東書</v>
      </c>
      <c r="C10" s="45" t="s">
        <v>47</v>
      </c>
      <c r="D10" s="46">
        <f>VLOOKUP($E$2,'小学校データ'!$B$3:$BY$90,5,FALSE)</f>
        <v>10103</v>
      </c>
      <c r="E10" s="247">
        <f>IF(E9=0,"",IF($AC10="×","×",""))</f>
      </c>
      <c r="F10" s="248">
        <f aca="true" t="shared" si="0" ref="F10:Z10">IF(F9=0,"",IF($AC10="×","×",""))</f>
      </c>
      <c r="G10" s="248">
        <f t="shared" si="0"/>
      </c>
      <c r="H10" s="248">
        <f t="shared" si="0"/>
      </c>
      <c r="I10" s="249">
        <f t="shared" si="0"/>
      </c>
      <c r="J10" s="247">
        <f t="shared" si="0"/>
      </c>
      <c r="K10" s="248">
        <f t="shared" si="0"/>
      </c>
      <c r="L10" s="248">
        <f t="shared" si="0"/>
      </c>
      <c r="M10" s="248">
        <f t="shared" si="0"/>
      </c>
      <c r="N10" s="250">
        <f t="shared" si="0"/>
      </c>
      <c r="O10" s="251">
        <f t="shared" si="0"/>
      </c>
      <c r="P10" s="248">
        <f t="shared" si="0"/>
      </c>
      <c r="Q10" s="248">
        <f t="shared" si="0"/>
      </c>
      <c r="R10" s="248">
        <f t="shared" si="0"/>
      </c>
      <c r="S10" s="249">
        <f t="shared" si="0"/>
      </c>
      <c r="T10" s="247">
        <f t="shared" si="0"/>
      </c>
      <c r="U10" s="248">
        <f t="shared" si="0"/>
      </c>
      <c r="V10" s="248">
        <f t="shared" si="0"/>
      </c>
      <c r="W10" s="248">
        <f t="shared" si="0"/>
      </c>
      <c r="X10" s="250">
        <f t="shared" si="0"/>
      </c>
      <c r="Y10" s="251">
        <f t="shared" si="0"/>
      </c>
      <c r="Z10" s="251">
        <f t="shared" si="0"/>
      </c>
      <c r="AA10" s="251"/>
      <c r="AB10" s="220">
        <f>IF(AC10="×","×",SUM(E10:AA10))</f>
        <v>0</v>
      </c>
      <c r="AC10" s="218">
        <f>VLOOKUP($E2,'小学校データ'!$B$3:$CU$78,6,FALSE)</f>
        <v>309</v>
      </c>
      <c r="AD10" s="73">
        <f>IF(AC10="×","×",AB10*AC10)</f>
        <v>0</v>
      </c>
    </row>
    <row r="11" spans="1:30" s="19" customFormat="1" ht="25.5" customHeight="1">
      <c r="A11" s="358"/>
      <c r="B11" s="314" t="str">
        <f>VLOOKUP($E$2,'小学校データ'!$B$3:$CU$78,12,FALSE)</f>
        <v>東書</v>
      </c>
      <c r="C11" s="48" t="s">
        <v>48</v>
      </c>
      <c r="D11" s="49">
        <f>D10+100</f>
        <v>10203</v>
      </c>
      <c r="E11" s="252">
        <f>IF(E9=0,"",IF($AC11="×","×",""))</f>
      </c>
      <c r="F11" s="253">
        <f aca="true" t="shared" si="1" ref="F11:AA11">IF(F9=0,"",IF($AC11="×","×",""))</f>
      </c>
      <c r="G11" s="253">
        <f t="shared" si="1"/>
      </c>
      <c r="H11" s="253">
        <f t="shared" si="1"/>
      </c>
      <c r="I11" s="254">
        <f t="shared" si="1"/>
      </c>
      <c r="J11" s="252">
        <f t="shared" si="1"/>
      </c>
      <c r="K11" s="253">
        <f t="shared" si="1"/>
      </c>
      <c r="L11" s="253">
        <f t="shared" si="1"/>
      </c>
      <c r="M11" s="253">
        <f t="shared" si="1"/>
      </c>
      <c r="N11" s="255">
        <f t="shared" si="1"/>
      </c>
      <c r="O11" s="256">
        <f t="shared" si="1"/>
      </c>
      <c r="P11" s="253">
        <f t="shared" si="1"/>
      </c>
      <c r="Q11" s="253">
        <f t="shared" si="1"/>
      </c>
      <c r="R11" s="253">
        <f t="shared" si="1"/>
      </c>
      <c r="S11" s="254">
        <f t="shared" si="1"/>
      </c>
      <c r="T11" s="252">
        <f t="shared" si="1"/>
      </c>
      <c r="U11" s="253">
        <f t="shared" si="1"/>
      </c>
      <c r="V11" s="253">
        <f t="shared" si="1"/>
      </c>
      <c r="W11" s="253">
        <f t="shared" si="1"/>
      </c>
      <c r="X11" s="255">
        <f t="shared" si="1"/>
      </c>
      <c r="Y11" s="256">
        <f t="shared" si="1"/>
      </c>
      <c r="Z11" s="256">
        <f t="shared" si="1"/>
      </c>
      <c r="AA11" s="256">
        <f t="shared" si="1"/>
      </c>
      <c r="AB11" s="221">
        <f aca="true" t="shared" si="2" ref="AB11:AB21">IF(AC11="×","×",SUM(E11:AA11))</f>
        <v>0</v>
      </c>
      <c r="AC11" s="214">
        <f>VLOOKUP($E2,'小学校データ'!$B$3:$CU$78,7,FALSE)</f>
        <v>398</v>
      </c>
      <c r="AD11" s="50">
        <f aca="true" t="shared" si="3" ref="AD11:AD54">IF(AC11="×","×",AB11*AC11)</f>
        <v>0</v>
      </c>
    </row>
    <row r="12" spans="1:30" s="19" customFormat="1" ht="25.5" customHeight="1">
      <c r="A12" s="358"/>
      <c r="B12" s="314" t="str">
        <f>VLOOKUP($E$2,'小学校データ'!$B$3:$CU$78,4,FALSE)</f>
        <v>東書</v>
      </c>
      <c r="C12" s="48" t="s">
        <v>49</v>
      </c>
      <c r="D12" s="49">
        <f>D11+100</f>
        <v>10303</v>
      </c>
      <c r="E12" s="252">
        <f>IF(E9=0,"",IF($AC12="×","×",""))</f>
      </c>
      <c r="F12" s="253">
        <f aca="true" t="shared" si="4" ref="F12:AA12">IF(F9=0,"",IF($AC12="×","×",""))</f>
      </c>
      <c r="G12" s="253">
        <f t="shared" si="4"/>
      </c>
      <c r="H12" s="253">
        <f t="shared" si="4"/>
      </c>
      <c r="I12" s="254">
        <f t="shared" si="4"/>
      </c>
      <c r="J12" s="252">
        <f t="shared" si="4"/>
      </c>
      <c r="K12" s="253">
        <f t="shared" si="4"/>
      </c>
      <c r="L12" s="253">
        <f t="shared" si="4"/>
      </c>
      <c r="M12" s="253">
        <f t="shared" si="4"/>
      </c>
      <c r="N12" s="255">
        <f t="shared" si="4"/>
      </c>
      <c r="O12" s="256">
        <f t="shared" si="4"/>
      </c>
      <c r="P12" s="253">
        <f t="shared" si="4"/>
      </c>
      <c r="Q12" s="253">
        <f t="shared" si="4"/>
      </c>
      <c r="R12" s="253">
        <f t="shared" si="4"/>
      </c>
      <c r="S12" s="254">
        <f t="shared" si="4"/>
      </c>
      <c r="T12" s="252">
        <f t="shared" si="4"/>
      </c>
      <c r="U12" s="253">
        <f t="shared" si="4"/>
      </c>
      <c r="V12" s="253">
        <f t="shared" si="4"/>
      </c>
      <c r="W12" s="253">
        <f t="shared" si="4"/>
      </c>
      <c r="X12" s="255">
        <f t="shared" si="4"/>
      </c>
      <c r="Y12" s="256">
        <f t="shared" si="4"/>
      </c>
      <c r="Z12" s="256">
        <f t="shared" si="4"/>
      </c>
      <c r="AA12" s="256">
        <f t="shared" si="4"/>
      </c>
      <c r="AB12" s="221">
        <f t="shared" si="2"/>
        <v>0</v>
      </c>
      <c r="AC12" s="214">
        <f>VLOOKUP($E2,'小学校データ'!$B$3:$CU$78,8,FALSE)</f>
        <v>382</v>
      </c>
      <c r="AD12" s="50">
        <f t="shared" si="3"/>
        <v>0</v>
      </c>
    </row>
    <row r="13" spans="1:30" s="19" customFormat="1" ht="25.5" customHeight="1">
      <c r="A13" s="358"/>
      <c r="B13" s="314" t="str">
        <f>VLOOKUP($E$2,'小学校データ'!$B$3:$CU$78,12,FALSE)</f>
        <v>東書</v>
      </c>
      <c r="C13" s="48" t="s">
        <v>50</v>
      </c>
      <c r="D13" s="49">
        <f>D12+100</f>
        <v>10403</v>
      </c>
      <c r="E13" s="252">
        <f>IF(E9=0,"",IF($AC13="×","×",""))</f>
      </c>
      <c r="F13" s="253">
        <f aca="true" t="shared" si="5" ref="F13:AA13">IF(F9=0,"",IF($AC13="×","×",""))</f>
      </c>
      <c r="G13" s="253">
        <f t="shared" si="5"/>
      </c>
      <c r="H13" s="253">
        <f t="shared" si="5"/>
      </c>
      <c r="I13" s="254">
        <f t="shared" si="5"/>
      </c>
      <c r="J13" s="252">
        <f t="shared" si="5"/>
      </c>
      <c r="K13" s="253">
        <f t="shared" si="5"/>
      </c>
      <c r="L13" s="253">
        <f t="shared" si="5"/>
      </c>
      <c r="M13" s="253">
        <f t="shared" si="5"/>
      </c>
      <c r="N13" s="255">
        <f t="shared" si="5"/>
      </c>
      <c r="O13" s="256">
        <f t="shared" si="5"/>
      </c>
      <c r="P13" s="253">
        <f t="shared" si="5"/>
      </c>
      <c r="Q13" s="253">
        <f t="shared" si="5"/>
      </c>
      <c r="R13" s="253">
        <f t="shared" si="5"/>
      </c>
      <c r="S13" s="254">
        <f t="shared" si="5"/>
      </c>
      <c r="T13" s="252">
        <f t="shared" si="5"/>
      </c>
      <c r="U13" s="253">
        <f t="shared" si="5"/>
      </c>
      <c r="V13" s="253">
        <f t="shared" si="5"/>
      </c>
      <c r="W13" s="253">
        <f t="shared" si="5"/>
      </c>
      <c r="X13" s="255">
        <f t="shared" si="5"/>
      </c>
      <c r="Y13" s="256">
        <f t="shared" si="5"/>
      </c>
      <c r="Z13" s="256">
        <f t="shared" si="5"/>
      </c>
      <c r="AA13" s="256">
        <f t="shared" si="5"/>
      </c>
      <c r="AB13" s="221">
        <f t="shared" si="2"/>
        <v>0</v>
      </c>
      <c r="AC13" s="214">
        <f>VLOOKUP($E2,'小学校データ'!$B$3:$CU$78,9,FALSE)</f>
        <v>296</v>
      </c>
      <c r="AD13" s="50">
        <f t="shared" si="3"/>
        <v>0</v>
      </c>
    </row>
    <row r="14" spans="1:30" s="19" customFormat="1" ht="25.5" customHeight="1">
      <c r="A14" s="358"/>
      <c r="B14" s="314" t="str">
        <f>VLOOKUP($E$2,'小学校データ'!$B$3:$CU$78,4,FALSE)</f>
        <v>東書</v>
      </c>
      <c r="C14" s="48">
        <v>5</v>
      </c>
      <c r="D14" s="49">
        <f>D13+100</f>
        <v>10503</v>
      </c>
      <c r="E14" s="252">
        <f>IF(E9=0,"",IF($AC14="×","×",""))</f>
      </c>
      <c r="F14" s="253">
        <f>IF(F9=0,"",IF($AC14="×","×",""))</f>
      </c>
      <c r="G14" s="253">
        <f aca="true" t="shared" si="6" ref="G14:AA14">IF(G9=0,"",IF($AC14="×","×",""))</f>
      </c>
      <c r="H14" s="253">
        <f t="shared" si="6"/>
      </c>
      <c r="I14" s="254">
        <f t="shared" si="6"/>
      </c>
      <c r="J14" s="252">
        <f t="shared" si="6"/>
      </c>
      <c r="K14" s="253">
        <f t="shared" si="6"/>
      </c>
      <c r="L14" s="253">
        <f t="shared" si="6"/>
      </c>
      <c r="M14" s="253">
        <f t="shared" si="6"/>
      </c>
      <c r="N14" s="255">
        <f t="shared" si="6"/>
      </c>
      <c r="O14" s="256">
        <f t="shared" si="6"/>
      </c>
      <c r="P14" s="253">
        <f t="shared" si="6"/>
      </c>
      <c r="Q14" s="253">
        <f t="shared" si="6"/>
      </c>
      <c r="R14" s="253">
        <f t="shared" si="6"/>
      </c>
      <c r="S14" s="254">
        <f t="shared" si="6"/>
      </c>
      <c r="T14" s="252">
        <f t="shared" si="6"/>
      </c>
      <c r="U14" s="253">
        <f t="shared" si="6"/>
      </c>
      <c r="V14" s="253">
        <f t="shared" si="6"/>
      </c>
      <c r="W14" s="253">
        <f t="shared" si="6"/>
      </c>
      <c r="X14" s="255">
        <f t="shared" si="6"/>
      </c>
      <c r="Y14" s="256">
        <f t="shared" si="6"/>
      </c>
      <c r="Z14" s="256">
        <f t="shared" si="6"/>
      </c>
      <c r="AA14" s="256">
        <f t="shared" si="6"/>
      </c>
      <c r="AB14" s="221">
        <f t="shared" si="2"/>
        <v>0</v>
      </c>
      <c r="AC14" s="214">
        <f>VLOOKUP($E2,'小学校データ'!$B$3:$CU$78,10,FALSE)</f>
        <v>651</v>
      </c>
      <c r="AD14" s="50">
        <f t="shared" si="3"/>
        <v>0</v>
      </c>
    </row>
    <row r="15" spans="1:30" s="19" customFormat="1" ht="25.5" customHeight="1" thickBot="1">
      <c r="A15" s="359"/>
      <c r="B15" s="315" t="str">
        <f>VLOOKUP($E$2,'小学校データ'!$B$3:$CU$78,12,FALSE)</f>
        <v>東書</v>
      </c>
      <c r="C15" s="51">
        <v>6</v>
      </c>
      <c r="D15" s="52">
        <f>D14+100</f>
        <v>10603</v>
      </c>
      <c r="E15" s="257">
        <f>IF(E9=0,"",IF($AC15="×","×",""))</f>
      </c>
      <c r="F15" s="258">
        <f aca="true" t="shared" si="7" ref="F15:AA15">IF(F9=0,"",IF($AC15="×","×",""))</f>
      </c>
      <c r="G15" s="258">
        <f t="shared" si="7"/>
      </c>
      <c r="H15" s="258">
        <f t="shared" si="7"/>
      </c>
      <c r="I15" s="259">
        <f t="shared" si="7"/>
      </c>
      <c r="J15" s="257">
        <f t="shared" si="7"/>
      </c>
      <c r="K15" s="258">
        <f t="shared" si="7"/>
      </c>
      <c r="L15" s="258">
        <f t="shared" si="7"/>
      </c>
      <c r="M15" s="258">
        <f t="shared" si="7"/>
      </c>
      <c r="N15" s="260">
        <f t="shared" si="7"/>
      </c>
      <c r="O15" s="261">
        <f t="shared" si="7"/>
      </c>
      <c r="P15" s="258">
        <f t="shared" si="7"/>
      </c>
      <c r="Q15" s="258">
        <f t="shared" si="7"/>
      </c>
      <c r="R15" s="258">
        <f t="shared" si="7"/>
      </c>
      <c r="S15" s="259">
        <f t="shared" si="7"/>
      </c>
      <c r="T15" s="257">
        <f t="shared" si="7"/>
      </c>
      <c r="U15" s="258">
        <f t="shared" si="7"/>
      </c>
      <c r="V15" s="258">
        <f t="shared" si="7"/>
      </c>
      <c r="W15" s="258">
        <f t="shared" si="7"/>
      </c>
      <c r="X15" s="260">
        <f t="shared" si="7"/>
      </c>
      <c r="Y15" s="261">
        <f t="shared" si="7"/>
      </c>
      <c r="Z15" s="261">
        <f t="shared" si="7"/>
      </c>
      <c r="AA15" s="261">
        <f t="shared" si="7"/>
      </c>
      <c r="AB15" s="222">
        <f t="shared" si="2"/>
        <v>0</v>
      </c>
      <c r="AC15" s="217">
        <f>VLOOKUP($E2,'小学校データ'!$B$3:$CU$78,11,FALSE)</f>
        <v>651</v>
      </c>
      <c r="AD15" s="54">
        <f t="shared" si="3"/>
        <v>0</v>
      </c>
    </row>
    <row r="16" spans="1:30" s="19" customFormat="1" ht="25.5" customHeight="1">
      <c r="A16" s="358" t="s">
        <v>1</v>
      </c>
      <c r="B16" s="313" t="str">
        <f>VLOOKUP($E$2,'小学校データ'!$B$3:$CU$78,19,FALSE)</f>
        <v>東書</v>
      </c>
      <c r="C16" s="55">
        <v>1</v>
      </c>
      <c r="D16" s="56" t="str">
        <f>VLOOKUP($E$2,'小学校データ'!$B$3:$BY$90,20,FALSE)</f>
        <v>東書</v>
      </c>
      <c r="E16" s="247">
        <f>IF(E9=0,"",IF($AC16="×","×",""))</f>
      </c>
      <c r="F16" s="262">
        <f aca="true" t="shared" si="8" ref="F16:AA16">IF(F9=0,"",IF($AC16="×","×",""))</f>
      </c>
      <c r="G16" s="263">
        <f t="shared" si="8"/>
      </c>
      <c r="H16" s="263">
        <f t="shared" si="8"/>
      </c>
      <c r="I16" s="264">
        <f t="shared" si="8"/>
      </c>
      <c r="J16" s="265">
        <f t="shared" si="8"/>
      </c>
      <c r="K16" s="263">
        <f t="shared" si="8"/>
      </c>
      <c r="L16" s="263">
        <f t="shared" si="8"/>
      </c>
      <c r="M16" s="263">
        <f t="shared" si="8"/>
      </c>
      <c r="N16" s="266">
        <f t="shared" si="8"/>
      </c>
      <c r="O16" s="262">
        <f t="shared" si="8"/>
      </c>
      <c r="P16" s="263">
        <f t="shared" si="8"/>
      </c>
      <c r="Q16" s="263">
        <f t="shared" si="8"/>
      </c>
      <c r="R16" s="263">
        <f t="shared" si="8"/>
      </c>
      <c r="S16" s="264">
        <f t="shared" si="8"/>
      </c>
      <c r="T16" s="265">
        <f t="shared" si="8"/>
      </c>
      <c r="U16" s="263">
        <f t="shared" si="8"/>
      </c>
      <c r="V16" s="263">
        <f t="shared" si="8"/>
      </c>
      <c r="W16" s="263">
        <f t="shared" si="8"/>
      </c>
      <c r="X16" s="266">
        <f t="shared" si="8"/>
      </c>
      <c r="Y16" s="262">
        <f t="shared" si="8"/>
      </c>
      <c r="Z16" s="262">
        <f t="shared" si="8"/>
      </c>
      <c r="AA16" s="262">
        <f t="shared" si="8"/>
      </c>
      <c r="AB16" s="223">
        <f t="shared" si="2"/>
        <v>0</v>
      </c>
      <c r="AC16" s="213">
        <f>VLOOKUP($E2,'小学校データ'!$B$3:$CU$78,21,FALSE)</f>
        <v>158</v>
      </c>
      <c r="AD16" s="57">
        <f t="shared" si="3"/>
        <v>0</v>
      </c>
    </row>
    <row r="17" spans="1:30" s="19" customFormat="1" ht="25.5" customHeight="1">
      <c r="A17" s="358"/>
      <c r="B17" s="314" t="str">
        <f>VLOOKUP($E$2,'小学校データ'!$B$3:$CU$78,20,FALSE)</f>
        <v>東書</v>
      </c>
      <c r="C17" s="48">
        <v>2</v>
      </c>
      <c r="D17" s="49" t="e">
        <f>D16+100</f>
        <v>#VALUE!</v>
      </c>
      <c r="E17" s="252">
        <f>IF(E9=0,"",IF($AC17="×","×",""))</f>
      </c>
      <c r="F17" s="253">
        <f aca="true" t="shared" si="9" ref="F17:AA17">IF(F9=0,"",IF($AC17="×","×",""))</f>
      </c>
      <c r="G17" s="253">
        <f t="shared" si="9"/>
      </c>
      <c r="H17" s="253">
        <f t="shared" si="9"/>
      </c>
      <c r="I17" s="254">
        <f t="shared" si="9"/>
      </c>
      <c r="J17" s="252">
        <f t="shared" si="9"/>
      </c>
      <c r="K17" s="253">
        <f t="shared" si="9"/>
      </c>
      <c r="L17" s="253">
        <f t="shared" si="9"/>
      </c>
      <c r="M17" s="253">
        <f t="shared" si="9"/>
      </c>
      <c r="N17" s="255">
        <f t="shared" si="9"/>
      </c>
      <c r="O17" s="256">
        <f t="shared" si="9"/>
      </c>
      <c r="P17" s="253">
        <f t="shared" si="9"/>
      </c>
      <c r="Q17" s="253">
        <f t="shared" si="9"/>
      </c>
      <c r="R17" s="253">
        <f t="shared" si="9"/>
      </c>
      <c r="S17" s="254">
        <f t="shared" si="9"/>
      </c>
      <c r="T17" s="252">
        <f t="shared" si="9"/>
      </c>
      <c r="U17" s="253">
        <f t="shared" si="9"/>
      </c>
      <c r="V17" s="253">
        <f t="shared" si="9"/>
      </c>
      <c r="W17" s="253">
        <f t="shared" si="9"/>
      </c>
      <c r="X17" s="255">
        <f t="shared" si="9"/>
      </c>
      <c r="Y17" s="256">
        <f t="shared" si="9"/>
      </c>
      <c r="Z17" s="256">
        <f t="shared" si="9"/>
      </c>
      <c r="AA17" s="256">
        <f t="shared" si="9"/>
      </c>
      <c r="AB17" s="221">
        <f t="shared" si="2"/>
        <v>0</v>
      </c>
      <c r="AC17" s="214">
        <f>VLOOKUP($E2,'小学校データ'!$B$3:$CU$78,21,FALSE)</f>
        <v>158</v>
      </c>
      <c r="AD17" s="50">
        <f t="shared" si="3"/>
        <v>0</v>
      </c>
    </row>
    <row r="18" spans="1:30" s="19" customFormat="1" ht="25.5" customHeight="1">
      <c r="A18" s="358"/>
      <c r="B18" s="314" t="str">
        <f>VLOOKUP($E$2,'小学校データ'!$B$3:$CU$78,19,FALSE)</f>
        <v>東書</v>
      </c>
      <c r="C18" s="48">
        <v>3</v>
      </c>
      <c r="D18" s="49" t="e">
        <f>D17+100</f>
        <v>#VALUE!</v>
      </c>
      <c r="E18" s="265">
        <f>IF(E9=0,"",IF($AC18="×","×",""))</f>
      </c>
      <c r="F18" s="253">
        <f aca="true" t="shared" si="10" ref="F18:AA18">IF(F9=0,"",IF($AC18="×","×",""))</f>
      </c>
      <c r="G18" s="253">
        <f t="shared" si="10"/>
      </c>
      <c r="H18" s="253">
        <f t="shared" si="10"/>
      </c>
      <c r="I18" s="254">
        <f t="shared" si="10"/>
      </c>
      <c r="J18" s="252">
        <f t="shared" si="10"/>
      </c>
      <c r="K18" s="253">
        <f t="shared" si="10"/>
      </c>
      <c r="L18" s="253">
        <f t="shared" si="10"/>
      </c>
      <c r="M18" s="253">
        <f t="shared" si="10"/>
      </c>
      <c r="N18" s="255">
        <f t="shared" si="10"/>
      </c>
      <c r="O18" s="256">
        <f t="shared" si="10"/>
      </c>
      <c r="P18" s="253">
        <f t="shared" si="10"/>
      </c>
      <c r="Q18" s="253">
        <f t="shared" si="10"/>
      </c>
      <c r="R18" s="253">
        <f t="shared" si="10"/>
      </c>
      <c r="S18" s="254">
        <f t="shared" si="10"/>
      </c>
      <c r="T18" s="252">
        <f t="shared" si="10"/>
      </c>
      <c r="U18" s="253">
        <f t="shared" si="10"/>
      </c>
      <c r="V18" s="253">
        <f t="shared" si="10"/>
      </c>
      <c r="W18" s="253">
        <f t="shared" si="10"/>
      </c>
      <c r="X18" s="255">
        <f t="shared" si="10"/>
      </c>
      <c r="Y18" s="256">
        <f t="shared" si="10"/>
      </c>
      <c r="Z18" s="256">
        <f t="shared" si="10"/>
      </c>
      <c r="AA18" s="256">
        <f t="shared" si="10"/>
      </c>
      <c r="AB18" s="221">
        <f t="shared" si="2"/>
        <v>0</v>
      </c>
      <c r="AC18" s="214">
        <f>VLOOKUP($E2,'小学校データ'!$B$3:$CU$78,21,FALSE)</f>
        <v>158</v>
      </c>
      <c r="AD18" s="50">
        <f t="shared" si="3"/>
        <v>0</v>
      </c>
    </row>
    <row r="19" spans="1:30" s="19" customFormat="1" ht="25.5" customHeight="1">
      <c r="A19" s="358"/>
      <c r="B19" s="314" t="str">
        <f>VLOOKUP($E$2,'小学校データ'!$B$3:$CU$78,20,FALSE)</f>
        <v>東書</v>
      </c>
      <c r="C19" s="48">
        <v>4</v>
      </c>
      <c r="D19" s="49" t="e">
        <f>D18+100</f>
        <v>#VALUE!</v>
      </c>
      <c r="E19" s="265">
        <f>IF(E9=0,"",IF($AC19="×","×",""))</f>
      </c>
      <c r="F19" s="253">
        <f aca="true" t="shared" si="11" ref="F19:AA19">IF(F9=0,"",IF($AC19="×","×",""))</f>
      </c>
      <c r="G19" s="253">
        <f t="shared" si="11"/>
      </c>
      <c r="H19" s="253">
        <f t="shared" si="11"/>
      </c>
      <c r="I19" s="254">
        <f t="shared" si="11"/>
      </c>
      <c r="J19" s="252">
        <f t="shared" si="11"/>
      </c>
      <c r="K19" s="253">
        <f t="shared" si="11"/>
      </c>
      <c r="L19" s="253">
        <f t="shared" si="11"/>
      </c>
      <c r="M19" s="253">
        <f t="shared" si="11"/>
      </c>
      <c r="N19" s="255">
        <f t="shared" si="11"/>
      </c>
      <c r="O19" s="256">
        <f t="shared" si="11"/>
      </c>
      <c r="P19" s="253">
        <f t="shared" si="11"/>
      </c>
      <c r="Q19" s="253">
        <f t="shared" si="11"/>
      </c>
      <c r="R19" s="253">
        <f t="shared" si="11"/>
      </c>
      <c r="S19" s="254">
        <f t="shared" si="11"/>
      </c>
      <c r="T19" s="252">
        <f t="shared" si="11"/>
      </c>
      <c r="U19" s="253">
        <f t="shared" si="11"/>
      </c>
      <c r="V19" s="253">
        <f t="shared" si="11"/>
      </c>
      <c r="W19" s="253">
        <f t="shared" si="11"/>
      </c>
      <c r="X19" s="255">
        <f t="shared" si="11"/>
      </c>
      <c r="Y19" s="256">
        <f t="shared" si="11"/>
      </c>
      <c r="Z19" s="256">
        <f t="shared" si="11"/>
      </c>
      <c r="AA19" s="256">
        <f t="shared" si="11"/>
      </c>
      <c r="AB19" s="221">
        <f t="shared" si="2"/>
        <v>0</v>
      </c>
      <c r="AC19" s="214">
        <f>VLOOKUP($E2,'小学校データ'!$B$3:$CU$78,21,FALSE)</f>
        <v>158</v>
      </c>
      <c r="AD19" s="50">
        <f t="shared" si="3"/>
        <v>0</v>
      </c>
    </row>
    <row r="20" spans="1:30" s="19" customFormat="1" ht="25.5" customHeight="1">
      <c r="A20" s="358"/>
      <c r="B20" s="314" t="str">
        <f>VLOOKUP($E$2,'小学校データ'!$B$3:$CU$78,19,FALSE)</f>
        <v>東書</v>
      </c>
      <c r="C20" s="48">
        <v>5</v>
      </c>
      <c r="D20" s="49" t="e">
        <f>D19+100</f>
        <v>#VALUE!</v>
      </c>
      <c r="E20" s="265">
        <f>IF(E9=0,"",IF($AC20="×","×",""))</f>
      </c>
      <c r="F20" s="253">
        <f aca="true" t="shared" si="12" ref="F20:AA20">IF(F9=0,"",IF($AC20="×","×",""))</f>
      </c>
      <c r="G20" s="253">
        <f t="shared" si="12"/>
      </c>
      <c r="H20" s="253">
        <f t="shared" si="12"/>
      </c>
      <c r="I20" s="254">
        <f t="shared" si="12"/>
      </c>
      <c r="J20" s="252">
        <f t="shared" si="12"/>
      </c>
      <c r="K20" s="253">
        <f t="shared" si="12"/>
      </c>
      <c r="L20" s="253">
        <f t="shared" si="12"/>
      </c>
      <c r="M20" s="253">
        <f t="shared" si="12"/>
      </c>
      <c r="N20" s="255">
        <f t="shared" si="12"/>
      </c>
      <c r="O20" s="256">
        <f t="shared" si="12"/>
      </c>
      <c r="P20" s="253">
        <f t="shared" si="12"/>
      </c>
      <c r="Q20" s="253">
        <f t="shared" si="12"/>
      </c>
      <c r="R20" s="253">
        <f t="shared" si="12"/>
      </c>
      <c r="S20" s="254">
        <f t="shared" si="12"/>
      </c>
      <c r="T20" s="252">
        <f t="shared" si="12"/>
      </c>
      <c r="U20" s="253">
        <f t="shared" si="12"/>
      </c>
      <c r="V20" s="253">
        <f t="shared" si="12"/>
      </c>
      <c r="W20" s="253">
        <f t="shared" si="12"/>
      </c>
      <c r="X20" s="255">
        <f t="shared" si="12"/>
      </c>
      <c r="Y20" s="256">
        <f t="shared" si="12"/>
      </c>
      <c r="Z20" s="256">
        <f t="shared" si="12"/>
      </c>
      <c r="AA20" s="256">
        <f t="shared" si="12"/>
      </c>
      <c r="AB20" s="221">
        <f t="shared" si="2"/>
        <v>0</v>
      </c>
      <c r="AC20" s="214">
        <f>VLOOKUP($E2,'小学校データ'!$B$3:$CU$78,21,FALSE)</f>
        <v>158</v>
      </c>
      <c r="AD20" s="50">
        <f t="shared" si="3"/>
        <v>0</v>
      </c>
    </row>
    <row r="21" spans="1:30" s="19" customFormat="1" ht="25.5" customHeight="1" thickBot="1">
      <c r="A21" s="358"/>
      <c r="B21" s="315" t="str">
        <f>VLOOKUP($E$2,'小学校データ'!$B$3:$CU$78,20,FALSE)</f>
        <v>東書</v>
      </c>
      <c r="C21" s="51">
        <v>6</v>
      </c>
      <c r="D21" s="52" t="e">
        <f>D20+100</f>
        <v>#VALUE!</v>
      </c>
      <c r="E21" s="257">
        <f>IF(E9=0,"",IF($AC21="×","×",""))</f>
      </c>
      <c r="F21" s="267">
        <f aca="true" t="shared" si="13" ref="F21:AA21">IF(F9=0,"",IF($AC21="×","×",""))</f>
      </c>
      <c r="G21" s="267">
        <f t="shared" si="13"/>
      </c>
      <c r="H21" s="267">
        <f t="shared" si="13"/>
      </c>
      <c r="I21" s="268">
        <f t="shared" si="13"/>
      </c>
      <c r="J21" s="269">
        <f t="shared" si="13"/>
      </c>
      <c r="K21" s="267">
        <f t="shared" si="13"/>
      </c>
      <c r="L21" s="267">
        <f t="shared" si="13"/>
      </c>
      <c r="M21" s="267">
        <f t="shared" si="13"/>
      </c>
      <c r="N21" s="270">
        <f t="shared" si="13"/>
      </c>
      <c r="O21" s="271">
        <f t="shared" si="13"/>
      </c>
      <c r="P21" s="267">
        <f t="shared" si="13"/>
      </c>
      <c r="Q21" s="267">
        <f t="shared" si="13"/>
      </c>
      <c r="R21" s="267">
        <f t="shared" si="13"/>
      </c>
      <c r="S21" s="268">
        <f t="shared" si="13"/>
      </c>
      <c r="T21" s="269">
        <f t="shared" si="13"/>
      </c>
      <c r="U21" s="267">
        <f t="shared" si="13"/>
      </c>
      <c r="V21" s="267">
        <f t="shared" si="13"/>
      </c>
      <c r="W21" s="267">
        <f t="shared" si="13"/>
      </c>
      <c r="X21" s="270">
        <f t="shared" si="13"/>
      </c>
      <c r="Y21" s="271">
        <f t="shared" si="13"/>
      </c>
      <c r="Z21" s="271">
        <f t="shared" si="13"/>
      </c>
      <c r="AA21" s="271">
        <f t="shared" si="13"/>
      </c>
      <c r="AB21" s="224">
        <f t="shared" si="2"/>
        <v>0</v>
      </c>
      <c r="AC21" s="215">
        <f>VLOOKUP($E2,'小学校データ'!$B$3:$CU$78,21,FALSE)</f>
        <v>158</v>
      </c>
      <c r="AD21" s="58">
        <f t="shared" si="3"/>
        <v>0</v>
      </c>
    </row>
    <row r="22" spans="1:30" s="19" customFormat="1" ht="25.5" customHeight="1">
      <c r="A22" s="357" t="s">
        <v>53</v>
      </c>
      <c r="B22" s="373" t="str">
        <f>VLOOKUP($E$2,'小学校データ'!$B$3:$CU$78,22,FALSE)</f>
        <v>東書</v>
      </c>
      <c r="C22" s="45" t="s">
        <v>54</v>
      </c>
      <c r="D22" s="46">
        <f>VLOOKUP($E$2,'小学校データ'!$B$3:$BY$90,23,FALSE)</f>
        <v>30301</v>
      </c>
      <c r="E22" s="247">
        <f>IF(E9=0,"",IF($AC22="×","×",""))</f>
      </c>
      <c r="F22" s="248">
        <f aca="true" t="shared" si="14" ref="F22:AA22">IF(F9=0,"",IF($AC22="×","×",""))</f>
      </c>
      <c r="G22" s="248">
        <f t="shared" si="14"/>
      </c>
      <c r="H22" s="248">
        <f t="shared" si="14"/>
      </c>
      <c r="I22" s="249">
        <f t="shared" si="14"/>
      </c>
      <c r="J22" s="247">
        <f t="shared" si="14"/>
      </c>
      <c r="K22" s="248">
        <f t="shared" si="14"/>
      </c>
      <c r="L22" s="248">
        <f t="shared" si="14"/>
      </c>
      <c r="M22" s="248">
        <f t="shared" si="14"/>
      </c>
      <c r="N22" s="250">
        <f t="shared" si="14"/>
      </c>
      <c r="O22" s="251">
        <f t="shared" si="14"/>
      </c>
      <c r="P22" s="248">
        <f t="shared" si="14"/>
      </c>
      <c r="Q22" s="248">
        <f t="shared" si="14"/>
      </c>
      <c r="R22" s="248">
        <f t="shared" si="14"/>
      </c>
      <c r="S22" s="249">
        <f t="shared" si="14"/>
      </c>
      <c r="T22" s="247">
        <f t="shared" si="14"/>
      </c>
      <c r="U22" s="248">
        <f t="shared" si="14"/>
      </c>
      <c r="V22" s="248">
        <f t="shared" si="14"/>
      </c>
      <c r="W22" s="248">
        <f t="shared" si="14"/>
      </c>
      <c r="X22" s="250">
        <f t="shared" si="14"/>
      </c>
      <c r="Y22" s="251">
        <f t="shared" si="14"/>
      </c>
      <c r="Z22" s="251">
        <f t="shared" si="14"/>
      </c>
      <c r="AA22" s="251">
        <f t="shared" si="14"/>
      </c>
      <c r="AB22" s="220">
        <f>IF(AC22="×","×",SUM(E22:AA22))</f>
        <v>0</v>
      </c>
      <c r="AC22" s="218">
        <f>VLOOKUP($E2,'小学校データ'!$B$3:$CU$78,24,FALSE)</f>
        <v>543</v>
      </c>
      <c r="AD22" s="73">
        <f t="shared" si="3"/>
        <v>0</v>
      </c>
    </row>
    <row r="23" spans="1:30" s="19" customFormat="1" ht="25.5" customHeight="1" thickBot="1">
      <c r="A23" s="358"/>
      <c r="B23" s="361"/>
      <c r="C23" s="316" t="s">
        <v>55</v>
      </c>
      <c r="D23" s="317">
        <f>+D22+1</f>
        <v>30302</v>
      </c>
      <c r="E23" s="318">
        <f>IF(E9=0,"",IF($AC23="×","×",""))</f>
      </c>
      <c r="F23" s="319">
        <f aca="true" t="shared" si="15" ref="F23:AA23">IF(F9=0,"",IF($AC23="×","×",""))</f>
      </c>
      <c r="G23" s="319">
        <f t="shared" si="15"/>
      </c>
      <c r="H23" s="319">
        <f t="shared" si="15"/>
      </c>
      <c r="I23" s="320">
        <f t="shared" si="15"/>
      </c>
      <c r="J23" s="318">
        <f t="shared" si="15"/>
      </c>
      <c r="K23" s="319">
        <f t="shared" si="15"/>
      </c>
      <c r="L23" s="319">
        <f t="shared" si="15"/>
      </c>
      <c r="M23" s="319">
        <f t="shared" si="15"/>
      </c>
      <c r="N23" s="321">
        <f t="shared" si="15"/>
      </c>
      <c r="O23" s="322">
        <f t="shared" si="15"/>
      </c>
      <c r="P23" s="319">
        <f t="shared" si="15"/>
      </c>
      <c r="Q23" s="319">
        <f t="shared" si="15"/>
      </c>
      <c r="R23" s="319">
        <f t="shared" si="15"/>
      </c>
      <c r="S23" s="320">
        <f t="shared" si="15"/>
      </c>
      <c r="T23" s="318">
        <f t="shared" si="15"/>
      </c>
      <c r="U23" s="319">
        <f t="shared" si="15"/>
      </c>
      <c r="V23" s="319">
        <f t="shared" si="15"/>
      </c>
      <c r="W23" s="319">
        <f t="shared" si="15"/>
      </c>
      <c r="X23" s="321">
        <f t="shared" si="15"/>
      </c>
      <c r="Y23" s="322">
        <f t="shared" si="15"/>
      </c>
      <c r="Z23" s="322">
        <f t="shared" si="15"/>
      </c>
      <c r="AA23" s="322">
        <f t="shared" si="15"/>
      </c>
      <c r="AB23" s="323">
        <f aca="true" t="shared" si="16" ref="AB23:AB54">IF(AC23="×","×",SUM(E23:AA23))</f>
        <v>0</v>
      </c>
      <c r="AC23" s="324">
        <f>VLOOKUP($E2,'小学校データ'!$B$3:$CU$78,25,FALSE)</f>
        <v>819</v>
      </c>
      <c r="AD23" s="325">
        <f t="shared" si="3"/>
        <v>0</v>
      </c>
    </row>
    <row r="24" spans="1:30" s="19" customFormat="1" ht="25.5" customHeight="1" thickTop="1">
      <c r="A24" s="358"/>
      <c r="B24" s="374"/>
      <c r="C24" s="55" t="s">
        <v>51</v>
      </c>
      <c r="D24" s="56">
        <f>+D22+200</f>
        <v>30501</v>
      </c>
      <c r="E24" s="265">
        <f>IF(E9=0,"",IF($AC24="×","×",""))</f>
      </c>
      <c r="F24" s="263">
        <f aca="true" t="shared" si="17" ref="F24:AA24">IF(F9=0,"",IF($AC24="×","×",""))</f>
      </c>
      <c r="G24" s="263">
        <f t="shared" si="17"/>
      </c>
      <c r="H24" s="263">
        <f t="shared" si="17"/>
      </c>
      <c r="I24" s="264">
        <f t="shared" si="17"/>
      </c>
      <c r="J24" s="265">
        <f t="shared" si="17"/>
      </c>
      <c r="K24" s="263">
        <f t="shared" si="17"/>
      </c>
      <c r="L24" s="263">
        <f t="shared" si="17"/>
      </c>
      <c r="M24" s="263">
        <f t="shared" si="17"/>
      </c>
      <c r="N24" s="266">
        <f t="shared" si="17"/>
      </c>
      <c r="O24" s="262">
        <f t="shared" si="17"/>
      </c>
      <c r="P24" s="263">
        <f t="shared" si="17"/>
      </c>
      <c r="Q24" s="263">
        <f t="shared" si="17"/>
      </c>
      <c r="R24" s="263">
        <f t="shared" si="17"/>
      </c>
      <c r="S24" s="264">
        <f t="shared" si="17"/>
      </c>
      <c r="T24" s="265">
        <f t="shared" si="17"/>
      </c>
      <c r="U24" s="263">
        <f t="shared" si="17"/>
      </c>
      <c r="V24" s="263">
        <f t="shared" si="17"/>
      </c>
      <c r="W24" s="263">
        <f t="shared" si="17"/>
      </c>
      <c r="X24" s="266">
        <f t="shared" si="17"/>
      </c>
      <c r="Y24" s="262">
        <f t="shared" si="17"/>
      </c>
      <c r="Z24" s="262">
        <f t="shared" si="17"/>
      </c>
      <c r="AA24" s="262">
        <f t="shared" si="17"/>
      </c>
      <c r="AB24" s="223">
        <f t="shared" si="16"/>
        <v>0</v>
      </c>
      <c r="AC24" s="213">
        <f>VLOOKUP($E2,'小学校データ'!$B$3:$CU$78,26,FALSE)</f>
        <v>300</v>
      </c>
      <c r="AD24" s="57">
        <f t="shared" si="3"/>
        <v>0</v>
      </c>
    </row>
    <row r="25" spans="1:30" s="19" customFormat="1" ht="25.5" customHeight="1" thickBot="1">
      <c r="A25" s="359"/>
      <c r="B25" s="375"/>
      <c r="C25" s="51" t="s">
        <v>52</v>
      </c>
      <c r="D25" s="64">
        <f>D24+100</f>
        <v>30601</v>
      </c>
      <c r="E25" s="257">
        <f>IF(E9=0,"",IF($AC25="×","×",""))</f>
      </c>
      <c r="F25" s="258">
        <f aca="true" t="shared" si="18" ref="F25:AA25">IF(F9=0,"",IF($AC25="×","×",""))</f>
      </c>
      <c r="G25" s="258">
        <f t="shared" si="18"/>
      </c>
      <c r="H25" s="258">
        <f t="shared" si="18"/>
      </c>
      <c r="I25" s="259">
        <f t="shared" si="18"/>
      </c>
      <c r="J25" s="257">
        <f t="shared" si="18"/>
      </c>
      <c r="K25" s="258">
        <f t="shared" si="18"/>
      </c>
      <c r="L25" s="258">
        <f t="shared" si="18"/>
      </c>
      <c r="M25" s="258">
        <f t="shared" si="18"/>
      </c>
      <c r="N25" s="260">
        <f t="shared" si="18"/>
      </c>
      <c r="O25" s="261">
        <f t="shared" si="18"/>
      </c>
      <c r="P25" s="258">
        <f t="shared" si="18"/>
      </c>
      <c r="Q25" s="258">
        <f t="shared" si="18"/>
      </c>
      <c r="R25" s="258">
        <f t="shared" si="18"/>
      </c>
      <c r="S25" s="259">
        <f t="shared" si="18"/>
      </c>
      <c r="T25" s="257">
        <f t="shared" si="18"/>
      </c>
      <c r="U25" s="258">
        <f t="shared" si="18"/>
      </c>
      <c r="V25" s="258">
        <f t="shared" si="18"/>
      </c>
      <c r="W25" s="258">
        <f t="shared" si="18"/>
      </c>
      <c r="X25" s="260">
        <f t="shared" si="18"/>
      </c>
      <c r="Y25" s="261">
        <f t="shared" si="18"/>
      </c>
      <c r="Z25" s="261">
        <f t="shared" si="18"/>
      </c>
      <c r="AA25" s="261">
        <f t="shared" si="18"/>
      </c>
      <c r="AB25" s="222">
        <f t="shared" si="16"/>
        <v>0</v>
      </c>
      <c r="AC25" s="217">
        <f>VLOOKUP($E2,'小学校データ'!$B$3:$CU$78,27,FALSE)</f>
        <v>411</v>
      </c>
      <c r="AD25" s="54">
        <f t="shared" si="3"/>
        <v>0</v>
      </c>
    </row>
    <row r="26" spans="1:30" s="19" customFormat="1" ht="25.5" customHeight="1">
      <c r="A26" s="357" t="s">
        <v>2</v>
      </c>
      <c r="B26" s="65" t="str">
        <f>VLOOKUP($E$2,'小学校データ'!$B$3:$CU$78,32,FALSE)</f>
        <v>帝国</v>
      </c>
      <c r="C26" s="55"/>
      <c r="D26" s="56">
        <f>VLOOKUP($E$2,'小学校データ'!$B$3:$BY$90,33,FALSE)</f>
        <v>40402</v>
      </c>
      <c r="E26" s="265">
        <f>IF(E9=0,"",IF($AC26="×","×",""))</f>
      </c>
      <c r="F26" s="263">
        <f aca="true" t="shared" si="19" ref="F26:AA26">IF(F9=0,"",IF($AC26="×","×",""))</f>
      </c>
      <c r="G26" s="263">
        <f t="shared" si="19"/>
      </c>
      <c r="H26" s="263">
        <f t="shared" si="19"/>
      </c>
      <c r="I26" s="264">
        <f t="shared" si="19"/>
      </c>
      <c r="J26" s="265">
        <f t="shared" si="19"/>
      </c>
      <c r="K26" s="263">
        <f t="shared" si="19"/>
      </c>
      <c r="L26" s="263">
        <f t="shared" si="19"/>
      </c>
      <c r="M26" s="263">
        <f t="shared" si="19"/>
      </c>
      <c r="N26" s="266">
        <f t="shared" si="19"/>
      </c>
      <c r="O26" s="262">
        <f t="shared" si="19"/>
      </c>
      <c r="P26" s="263">
        <f t="shared" si="19"/>
      </c>
      <c r="Q26" s="263">
        <f t="shared" si="19"/>
      </c>
      <c r="R26" s="263">
        <f t="shared" si="19"/>
      </c>
      <c r="S26" s="264">
        <f t="shared" si="19"/>
      </c>
      <c r="T26" s="265">
        <f t="shared" si="19"/>
      </c>
      <c r="U26" s="263">
        <f t="shared" si="19"/>
      </c>
      <c r="V26" s="263">
        <f t="shared" si="19"/>
      </c>
      <c r="W26" s="263">
        <f t="shared" si="19"/>
      </c>
      <c r="X26" s="266">
        <f t="shared" si="19"/>
      </c>
      <c r="Y26" s="262">
        <f t="shared" si="19"/>
      </c>
      <c r="Z26" s="262">
        <f t="shared" si="19"/>
      </c>
      <c r="AA26" s="262">
        <f t="shared" si="19"/>
      </c>
      <c r="AB26" s="223">
        <f t="shared" si="16"/>
        <v>0</v>
      </c>
      <c r="AC26" s="213">
        <f>VLOOKUP($E2,'小学校データ'!$B$3:$CU$78,34,FALSE)</f>
        <v>462</v>
      </c>
      <c r="AD26" s="57">
        <f t="shared" si="3"/>
        <v>0</v>
      </c>
    </row>
    <row r="27" spans="1:30" s="72" customFormat="1" ht="25.5" customHeight="1" thickBot="1">
      <c r="A27" s="359"/>
      <c r="B27" s="307" t="str">
        <f>VLOOKUP($E$2,'小学校データ'!$B$3:$CU$78,35,FALSE)</f>
        <v>帝国旧版</v>
      </c>
      <c r="C27" s="66">
        <f>'小学校データ'!$AL$2</f>
        <v>0</v>
      </c>
      <c r="D27" s="52" t="str">
        <f>VLOOKUP($E$2,'小学校データ'!$B$3:$BY$90,36,FALSE)</f>
        <v>×</v>
      </c>
      <c r="E27" s="67">
        <f>IF(E9=0,"",IF($AC27="×","×",""))</f>
      </c>
      <c r="F27" s="68">
        <f aca="true" t="shared" si="20" ref="F27:AA27">IF(F9=0,"",IF($AC27="×","×",""))</f>
      </c>
      <c r="G27" s="68">
        <f t="shared" si="20"/>
      </c>
      <c r="H27" s="68">
        <f t="shared" si="20"/>
      </c>
      <c r="I27" s="69">
        <f t="shared" si="20"/>
      </c>
      <c r="J27" s="67">
        <f t="shared" si="20"/>
      </c>
      <c r="K27" s="68">
        <f t="shared" si="20"/>
      </c>
      <c r="L27" s="68">
        <f t="shared" si="20"/>
      </c>
      <c r="M27" s="68">
        <f t="shared" si="20"/>
      </c>
      <c r="N27" s="70">
        <f t="shared" si="20"/>
      </c>
      <c r="O27" s="71">
        <f t="shared" si="20"/>
      </c>
      <c r="P27" s="68">
        <f t="shared" si="20"/>
      </c>
      <c r="Q27" s="68">
        <f t="shared" si="20"/>
      </c>
      <c r="R27" s="68">
        <f t="shared" si="20"/>
      </c>
      <c r="S27" s="69">
        <f t="shared" si="20"/>
      </c>
      <c r="T27" s="67">
        <f t="shared" si="20"/>
      </c>
      <c r="U27" s="68">
        <f t="shared" si="20"/>
      </c>
      <c r="V27" s="68">
        <f t="shared" si="20"/>
      </c>
      <c r="W27" s="68">
        <f t="shared" si="20"/>
      </c>
      <c r="X27" s="70">
        <f t="shared" si="20"/>
      </c>
      <c r="Y27" s="71">
        <f t="shared" si="20"/>
      </c>
      <c r="Z27" s="71">
        <f t="shared" si="20"/>
      </c>
      <c r="AA27" s="71">
        <f t="shared" si="20"/>
      </c>
      <c r="AB27" s="224">
        <f t="shared" si="16"/>
        <v>0</v>
      </c>
      <c r="AC27" s="227">
        <f>VLOOKUP($E2,'小学校データ'!$B$3:$CU$78,37,FALSE)</f>
        <v>449</v>
      </c>
      <c r="AD27" s="58">
        <f t="shared" si="3"/>
        <v>0</v>
      </c>
    </row>
    <row r="28" spans="1:30" s="19" customFormat="1" ht="25.5" customHeight="1">
      <c r="A28" s="357" t="s">
        <v>3</v>
      </c>
      <c r="B28" s="373" t="str">
        <f>VLOOKUP($E$2,'小学校データ'!$B$3:$CU$78,38,FALSE)</f>
        <v>東書</v>
      </c>
      <c r="C28" s="45" t="str">
        <f>IF(B28="東書","１上",1)</f>
        <v>１上</v>
      </c>
      <c r="D28" s="56">
        <f>VLOOKUP($E$2,'小学校データ'!$B$3:$BY$90,39,FALSE)</f>
        <v>50101</v>
      </c>
      <c r="E28" s="247">
        <f>IF(E9=0,"",IF($AC28="×","×",""))</f>
      </c>
      <c r="F28" s="248">
        <f aca="true" t="shared" si="21" ref="F28:AA28">IF(F9=0,"",IF($AC28="×","×",""))</f>
      </c>
      <c r="G28" s="248">
        <f t="shared" si="21"/>
      </c>
      <c r="H28" s="248">
        <f t="shared" si="21"/>
      </c>
      <c r="I28" s="249">
        <f t="shared" si="21"/>
      </c>
      <c r="J28" s="247">
        <f t="shared" si="21"/>
      </c>
      <c r="K28" s="248">
        <f t="shared" si="21"/>
      </c>
      <c r="L28" s="248">
        <f t="shared" si="21"/>
      </c>
      <c r="M28" s="248">
        <f t="shared" si="21"/>
      </c>
      <c r="N28" s="250">
        <f t="shared" si="21"/>
      </c>
      <c r="O28" s="251">
        <f t="shared" si="21"/>
      </c>
      <c r="P28" s="248">
        <f t="shared" si="21"/>
      </c>
      <c r="Q28" s="248">
        <f t="shared" si="21"/>
      </c>
      <c r="R28" s="248">
        <f t="shared" si="21"/>
      </c>
      <c r="S28" s="249">
        <f t="shared" si="21"/>
      </c>
      <c r="T28" s="247">
        <f t="shared" si="21"/>
      </c>
      <c r="U28" s="248">
        <f t="shared" si="21"/>
      </c>
      <c r="V28" s="248">
        <f t="shared" si="21"/>
      </c>
      <c r="W28" s="248">
        <f t="shared" si="21"/>
      </c>
      <c r="X28" s="250">
        <f t="shared" si="21"/>
      </c>
      <c r="Y28" s="251">
        <f t="shared" si="21"/>
      </c>
      <c r="Z28" s="251">
        <f t="shared" si="21"/>
      </c>
      <c r="AA28" s="251">
        <f t="shared" si="21"/>
      </c>
      <c r="AB28" s="220">
        <f t="shared" si="16"/>
        <v>0</v>
      </c>
      <c r="AC28" s="218">
        <f>VLOOKUP($E2,'小学校データ'!$B$3:$CU$78,40,FALSE)</f>
        <v>176</v>
      </c>
      <c r="AD28" s="73">
        <f t="shared" si="3"/>
        <v>0</v>
      </c>
    </row>
    <row r="29" spans="1:30" s="19" customFormat="1" ht="25.5" customHeight="1">
      <c r="A29" s="358"/>
      <c r="B29" s="374"/>
      <c r="C29" s="48" t="s">
        <v>56</v>
      </c>
      <c r="D29" s="49">
        <f>+D28+100</f>
        <v>50201</v>
      </c>
      <c r="E29" s="252">
        <f>IF(E9=0,"",IF($AC29="×","×",""))</f>
      </c>
      <c r="F29" s="253">
        <f aca="true" t="shared" si="22" ref="F29:AA29">IF(F9=0,"",IF($AC29="×","×",""))</f>
      </c>
      <c r="G29" s="253">
        <f t="shared" si="22"/>
      </c>
      <c r="H29" s="253">
        <f t="shared" si="22"/>
      </c>
      <c r="I29" s="254">
        <f t="shared" si="22"/>
      </c>
      <c r="J29" s="252">
        <f t="shared" si="22"/>
      </c>
      <c r="K29" s="253">
        <f t="shared" si="22"/>
      </c>
      <c r="L29" s="253">
        <f t="shared" si="22"/>
      </c>
      <c r="M29" s="253">
        <f t="shared" si="22"/>
      </c>
      <c r="N29" s="255">
        <f t="shared" si="22"/>
      </c>
      <c r="O29" s="256">
        <f t="shared" si="22"/>
      </c>
      <c r="P29" s="253">
        <f t="shared" si="22"/>
      </c>
      <c r="Q29" s="253">
        <f t="shared" si="22"/>
      </c>
      <c r="R29" s="253">
        <f t="shared" si="22"/>
      </c>
      <c r="S29" s="254">
        <f t="shared" si="22"/>
      </c>
      <c r="T29" s="252">
        <f t="shared" si="22"/>
      </c>
      <c r="U29" s="253">
        <f t="shared" si="22"/>
      </c>
      <c r="V29" s="253">
        <f t="shared" si="22"/>
      </c>
      <c r="W29" s="253">
        <f t="shared" si="22"/>
      </c>
      <c r="X29" s="255">
        <f t="shared" si="22"/>
      </c>
      <c r="Y29" s="256">
        <f t="shared" si="22"/>
      </c>
      <c r="Z29" s="256">
        <f t="shared" si="22"/>
      </c>
      <c r="AA29" s="256">
        <f t="shared" si="22"/>
      </c>
      <c r="AB29" s="221">
        <f t="shared" si="16"/>
        <v>0</v>
      </c>
      <c r="AC29" s="214">
        <f>VLOOKUP($E2,'小学校データ'!$B$3:$CU$78,41,FALSE)</f>
        <v>343</v>
      </c>
      <c r="AD29" s="50">
        <f t="shared" si="3"/>
        <v>0</v>
      </c>
    </row>
    <row r="30" spans="1:30" s="19" customFormat="1" ht="25.5" customHeight="1">
      <c r="A30" s="358"/>
      <c r="B30" s="374"/>
      <c r="C30" s="48" t="s">
        <v>49</v>
      </c>
      <c r="D30" s="49">
        <f>+D29+100</f>
        <v>50301</v>
      </c>
      <c r="E30" s="252">
        <f>IF(E9=0,"",IF($AC30="×","×",""))</f>
      </c>
      <c r="F30" s="253">
        <f aca="true" t="shared" si="23" ref="F30:AA30">IF(F9=0,"",IF($AC30="×","×",""))</f>
      </c>
      <c r="G30" s="253">
        <f t="shared" si="23"/>
      </c>
      <c r="H30" s="253">
        <f t="shared" si="23"/>
      </c>
      <c r="I30" s="254">
        <f t="shared" si="23"/>
      </c>
      <c r="J30" s="252">
        <f t="shared" si="23"/>
      </c>
      <c r="K30" s="253">
        <f t="shared" si="23"/>
      </c>
      <c r="L30" s="253">
        <f t="shared" si="23"/>
      </c>
      <c r="M30" s="253">
        <f t="shared" si="23"/>
      </c>
      <c r="N30" s="255">
        <f t="shared" si="23"/>
      </c>
      <c r="O30" s="256">
        <f t="shared" si="23"/>
      </c>
      <c r="P30" s="253">
        <f t="shared" si="23"/>
      </c>
      <c r="Q30" s="253">
        <f t="shared" si="23"/>
      </c>
      <c r="R30" s="253">
        <f t="shared" si="23"/>
      </c>
      <c r="S30" s="254">
        <f t="shared" si="23"/>
      </c>
      <c r="T30" s="252">
        <f t="shared" si="23"/>
      </c>
      <c r="U30" s="253">
        <f t="shared" si="23"/>
      </c>
      <c r="V30" s="253">
        <f t="shared" si="23"/>
      </c>
      <c r="W30" s="253">
        <f t="shared" si="23"/>
      </c>
      <c r="X30" s="255">
        <f t="shared" si="23"/>
      </c>
      <c r="Y30" s="256">
        <f t="shared" si="23"/>
      </c>
      <c r="Z30" s="256">
        <f t="shared" si="23"/>
      </c>
      <c r="AA30" s="256">
        <f t="shared" si="23"/>
      </c>
      <c r="AB30" s="221">
        <f t="shared" si="16"/>
        <v>0</v>
      </c>
      <c r="AC30" s="214">
        <f>VLOOKUP($E2,'小学校データ'!$B$3:$CU$78,42,FALSE)</f>
        <v>386</v>
      </c>
      <c r="AD30" s="50">
        <f t="shared" si="3"/>
        <v>0</v>
      </c>
    </row>
    <row r="31" spans="1:30" s="19" customFormat="1" ht="25.5" customHeight="1">
      <c r="A31" s="358"/>
      <c r="B31" s="374"/>
      <c r="C31" s="48" t="s">
        <v>50</v>
      </c>
      <c r="D31" s="49">
        <f>+D30+100</f>
        <v>50401</v>
      </c>
      <c r="E31" s="252">
        <f>IF(E9=0,"",IF($AC31="×","×",""))</f>
      </c>
      <c r="F31" s="253">
        <f aca="true" t="shared" si="24" ref="F31:AA31">IF(F9=0,"",IF($AC31="×","×",""))</f>
      </c>
      <c r="G31" s="253">
        <f t="shared" si="24"/>
      </c>
      <c r="H31" s="253">
        <f t="shared" si="24"/>
      </c>
      <c r="I31" s="254">
        <f t="shared" si="24"/>
      </c>
      <c r="J31" s="252">
        <f t="shared" si="24"/>
      </c>
      <c r="K31" s="253">
        <f t="shared" si="24"/>
      </c>
      <c r="L31" s="253">
        <f t="shared" si="24"/>
      </c>
      <c r="M31" s="253">
        <f t="shared" si="24"/>
      </c>
      <c r="N31" s="255">
        <f t="shared" si="24"/>
      </c>
      <c r="O31" s="256">
        <f t="shared" si="24"/>
      </c>
      <c r="P31" s="253">
        <f t="shared" si="24"/>
      </c>
      <c r="Q31" s="253">
        <f t="shared" si="24"/>
      </c>
      <c r="R31" s="253">
        <f t="shared" si="24"/>
      </c>
      <c r="S31" s="254">
        <f t="shared" si="24"/>
      </c>
      <c r="T31" s="252">
        <f t="shared" si="24"/>
      </c>
      <c r="U31" s="253">
        <f t="shared" si="24"/>
      </c>
      <c r="V31" s="253">
        <f t="shared" si="24"/>
      </c>
      <c r="W31" s="253">
        <f t="shared" si="24"/>
      </c>
      <c r="X31" s="255">
        <f t="shared" si="24"/>
      </c>
      <c r="Y31" s="256">
        <f t="shared" si="24"/>
      </c>
      <c r="Z31" s="256">
        <f t="shared" si="24"/>
      </c>
      <c r="AA31" s="256">
        <f t="shared" si="24"/>
      </c>
      <c r="AB31" s="221">
        <f t="shared" si="16"/>
        <v>0</v>
      </c>
      <c r="AC31" s="214">
        <f>VLOOKUP($E2,'小学校データ'!$B$3:$CU$78,43,FALSE)</f>
        <v>314</v>
      </c>
      <c r="AD31" s="50">
        <f t="shared" si="3"/>
        <v>0</v>
      </c>
    </row>
    <row r="32" spans="1:30" s="19" customFormat="1" ht="25.5" customHeight="1">
      <c r="A32" s="358"/>
      <c r="B32" s="374"/>
      <c r="C32" s="48" t="str">
        <f>IF(B28="東書","５上",5)</f>
        <v>５上</v>
      </c>
      <c r="D32" s="49">
        <f>+D31+100</f>
        <v>50501</v>
      </c>
      <c r="E32" s="252">
        <f>IF(E9=0,"",IF($AC32="×","×",""))</f>
      </c>
      <c r="F32" s="253">
        <f aca="true" t="shared" si="25" ref="F32:AA32">IF(F9=0,"",IF($AC32="×","×",""))</f>
      </c>
      <c r="G32" s="253">
        <f t="shared" si="25"/>
      </c>
      <c r="H32" s="253">
        <f t="shared" si="25"/>
      </c>
      <c r="I32" s="254">
        <f t="shared" si="25"/>
      </c>
      <c r="J32" s="252">
        <f t="shared" si="25"/>
      </c>
      <c r="K32" s="253">
        <f t="shared" si="25"/>
      </c>
      <c r="L32" s="253">
        <f t="shared" si="25"/>
      </c>
      <c r="M32" s="253">
        <f t="shared" si="25"/>
      </c>
      <c r="N32" s="255">
        <f t="shared" si="25"/>
      </c>
      <c r="O32" s="256">
        <f t="shared" si="25"/>
      </c>
      <c r="P32" s="253">
        <f t="shared" si="25"/>
      </c>
      <c r="Q32" s="253">
        <f t="shared" si="25"/>
      </c>
      <c r="R32" s="253">
        <f t="shared" si="25"/>
      </c>
      <c r="S32" s="254">
        <f t="shared" si="25"/>
      </c>
      <c r="T32" s="252">
        <f t="shared" si="25"/>
      </c>
      <c r="U32" s="253">
        <f t="shared" si="25"/>
      </c>
      <c r="V32" s="253">
        <f t="shared" si="25"/>
      </c>
      <c r="W32" s="253">
        <f t="shared" si="25"/>
      </c>
      <c r="X32" s="255">
        <f t="shared" si="25"/>
      </c>
      <c r="Y32" s="256">
        <f t="shared" si="25"/>
      </c>
      <c r="Z32" s="256">
        <f t="shared" si="25"/>
      </c>
      <c r="AA32" s="256">
        <f t="shared" si="25"/>
      </c>
      <c r="AB32" s="221">
        <f t="shared" si="16"/>
        <v>0</v>
      </c>
      <c r="AC32" s="214">
        <f>VLOOKUP($E2,'小学校データ'!$B$3:$CU$78,44,FALSE)</f>
        <v>331</v>
      </c>
      <c r="AD32" s="50">
        <f t="shared" si="3"/>
        <v>0</v>
      </c>
    </row>
    <row r="33" spans="1:30" s="19" customFormat="1" ht="25.5" customHeight="1" thickBot="1">
      <c r="A33" s="359"/>
      <c r="B33" s="375"/>
      <c r="C33" s="51">
        <v>6</v>
      </c>
      <c r="D33" s="64">
        <f>+D32+100</f>
        <v>50601</v>
      </c>
      <c r="E33" s="257">
        <f>IF(E9=0,"",IF($AC33="×","×",""))</f>
      </c>
      <c r="F33" s="258">
        <f aca="true" t="shared" si="26" ref="F33:AA33">IF(F9=0,"",IF($AC33="×","×",""))</f>
      </c>
      <c r="G33" s="258">
        <f t="shared" si="26"/>
      </c>
      <c r="H33" s="258">
        <f t="shared" si="26"/>
      </c>
      <c r="I33" s="259">
        <f t="shared" si="26"/>
      </c>
      <c r="J33" s="257">
        <f t="shared" si="26"/>
      </c>
      <c r="K33" s="258">
        <f t="shared" si="26"/>
      </c>
      <c r="L33" s="258">
        <f t="shared" si="26"/>
      </c>
      <c r="M33" s="258">
        <f t="shared" si="26"/>
      </c>
      <c r="N33" s="260">
        <f t="shared" si="26"/>
      </c>
      <c r="O33" s="261">
        <f t="shared" si="26"/>
      </c>
      <c r="P33" s="258">
        <f t="shared" si="26"/>
      </c>
      <c r="Q33" s="258">
        <f t="shared" si="26"/>
      </c>
      <c r="R33" s="258">
        <f t="shared" si="26"/>
      </c>
      <c r="S33" s="259">
        <f t="shared" si="26"/>
      </c>
      <c r="T33" s="257">
        <f t="shared" si="26"/>
      </c>
      <c r="U33" s="258">
        <f t="shared" si="26"/>
      </c>
      <c r="V33" s="258">
        <f t="shared" si="26"/>
      </c>
      <c r="W33" s="258">
        <f t="shared" si="26"/>
      </c>
      <c r="X33" s="260">
        <f t="shared" si="26"/>
      </c>
      <c r="Y33" s="261">
        <f t="shared" si="26"/>
      </c>
      <c r="Z33" s="261">
        <f t="shared" si="26"/>
      </c>
      <c r="AA33" s="261">
        <f t="shared" si="26"/>
      </c>
      <c r="AB33" s="222">
        <f t="shared" si="16"/>
        <v>0</v>
      </c>
      <c r="AC33" s="217">
        <f>VLOOKUP($E2,'小学校データ'!$B$3:$CU$78,45,FALSE)</f>
        <v>651</v>
      </c>
      <c r="AD33" s="54">
        <f t="shared" si="3"/>
        <v>0</v>
      </c>
    </row>
    <row r="34" spans="1:30" s="19" customFormat="1" ht="25.5" customHeight="1">
      <c r="A34" s="357" t="s">
        <v>4</v>
      </c>
      <c r="B34" s="373" t="str">
        <f>VLOOKUP($E$2,'小学校データ'!$B$3:$CU$78,52,FALSE)</f>
        <v>東書</v>
      </c>
      <c r="C34" s="45">
        <v>3</v>
      </c>
      <c r="D34" s="46">
        <f>VLOOKUP($E$2,'小学校データ'!$B$3:$BY$90,53,FALSE)</f>
        <v>60301</v>
      </c>
      <c r="E34" s="247">
        <f>IF(E9=0,"",IF($AC34="×","×",""))</f>
      </c>
      <c r="F34" s="248">
        <f aca="true" t="shared" si="27" ref="F34:AA34">IF(F9=0,"",IF($AC34="×","×",""))</f>
      </c>
      <c r="G34" s="248">
        <f t="shared" si="27"/>
      </c>
      <c r="H34" s="248">
        <f t="shared" si="27"/>
      </c>
      <c r="I34" s="249">
        <f t="shared" si="27"/>
      </c>
      <c r="J34" s="247">
        <f t="shared" si="27"/>
      </c>
      <c r="K34" s="248">
        <f t="shared" si="27"/>
      </c>
      <c r="L34" s="248">
        <f t="shared" si="27"/>
      </c>
      <c r="M34" s="248">
        <f t="shared" si="27"/>
      </c>
      <c r="N34" s="250">
        <f t="shared" si="27"/>
      </c>
      <c r="O34" s="251">
        <f t="shared" si="27"/>
      </c>
      <c r="P34" s="248">
        <f t="shared" si="27"/>
      </c>
      <c r="Q34" s="248">
        <f t="shared" si="27"/>
      </c>
      <c r="R34" s="248">
        <f t="shared" si="27"/>
      </c>
      <c r="S34" s="249">
        <f t="shared" si="27"/>
      </c>
      <c r="T34" s="247">
        <f t="shared" si="27"/>
      </c>
      <c r="U34" s="248">
        <f t="shared" si="27"/>
      </c>
      <c r="V34" s="248">
        <f t="shared" si="27"/>
      </c>
      <c r="W34" s="248">
        <f t="shared" si="27"/>
      </c>
      <c r="X34" s="250">
        <f t="shared" si="27"/>
      </c>
      <c r="Y34" s="251">
        <f t="shared" si="27"/>
      </c>
      <c r="Z34" s="251">
        <f t="shared" si="27"/>
      </c>
      <c r="AA34" s="251">
        <f t="shared" si="27"/>
      </c>
      <c r="AB34" s="220">
        <f t="shared" si="16"/>
        <v>0</v>
      </c>
      <c r="AC34" s="218">
        <f>VLOOKUP($E2,'小学校データ'!$B$3:$CU$78,54,FALSE)</f>
        <v>625</v>
      </c>
      <c r="AD34" s="73">
        <f t="shared" si="3"/>
        <v>0</v>
      </c>
    </row>
    <row r="35" spans="1:30" s="19" customFormat="1" ht="25.5" customHeight="1">
      <c r="A35" s="358"/>
      <c r="B35" s="374"/>
      <c r="C35" s="48">
        <v>4</v>
      </c>
      <c r="D35" s="49">
        <f>+D34+100</f>
        <v>60401</v>
      </c>
      <c r="E35" s="252">
        <f>IF(E9=0,"",IF($AC35="×","×",""))</f>
      </c>
      <c r="F35" s="253">
        <f aca="true" t="shared" si="28" ref="F35:AA35">IF(F9=0,"",IF($AC35="×","×",""))</f>
      </c>
      <c r="G35" s="253">
        <f t="shared" si="28"/>
      </c>
      <c r="H35" s="253">
        <f t="shared" si="28"/>
      </c>
      <c r="I35" s="254">
        <f t="shared" si="28"/>
      </c>
      <c r="J35" s="252">
        <f t="shared" si="28"/>
      </c>
      <c r="K35" s="253">
        <f t="shared" si="28"/>
      </c>
      <c r="L35" s="253">
        <f t="shared" si="28"/>
      </c>
      <c r="M35" s="253">
        <f t="shared" si="28"/>
      </c>
      <c r="N35" s="255">
        <f t="shared" si="28"/>
      </c>
      <c r="O35" s="256">
        <f t="shared" si="28"/>
      </c>
      <c r="P35" s="253">
        <f t="shared" si="28"/>
      </c>
      <c r="Q35" s="253">
        <f t="shared" si="28"/>
      </c>
      <c r="R35" s="253">
        <f t="shared" si="28"/>
      </c>
      <c r="S35" s="254">
        <f t="shared" si="28"/>
      </c>
      <c r="T35" s="252">
        <f t="shared" si="28"/>
      </c>
      <c r="U35" s="253">
        <f t="shared" si="28"/>
      </c>
      <c r="V35" s="253">
        <f t="shared" si="28"/>
      </c>
      <c r="W35" s="253">
        <f t="shared" si="28"/>
      </c>
      <c r="X35" s="255">
        <f t="shared" si="28"/>
      </c>
      <c r="Y35" s="256">
        <f t="shared" si="28"/>
      </c>
      <c r="Z35" s="256">
        <f t="shared" si="28"/>
      </c>
      <c r="AA35" s="256">
        <f t="shared" si="28"/>
      </c>
      <c r="AB35" s="221">
        <f t="shared" si="16"/>
        <v>0</v>
      </c>
      <c r="AC35" s="214">
        <f>VLOOKUP($E2,'小学校データ'!$B$3:$CU$78,55,FALSE)</f>
        <v>863</v>
      </c>
      <c r="AD35" s="50">
        <f t="shared" si="3"/>
        <v>0</v>
      </c>
    </row>
    <row r="36" spans="1:30" s="19" customFormat="1" ht="25.5" customHeight="1">
      <c r="A36" s="358"/>
      <c r="B36" s="374"/>
      <c r="C36" s="48">
        <v>5</v>
      </c>
      <c r="D36" s="49">
        <f>+D35+100</f>
        <v>60501</v>
      </c>
      <c r="E36" s="252">
        <f>IF(E9=0,"",IF($AC36="×","×",""))</f>
      </c>
      <c r="F36" s="253">
        <f aca="true" t="shared" si="29" ref="F36:AA36">IF(F9=0,"",IF($AC36="×","×",""))</f>
      </c>
      <c r="G36" s="253">
        <f t="shared" si="29"/>
      </c>
      <c r="H36" s="253">
        <f t="shared" si="29"/>
      </c>
      <c r="I36" s="254">
        <f t="shared" si="29"/>
      </c>
      <c r="J36" s="252">
        <f t="shared" si="29"/>
      </c>
      <c r="K36" s="253">
        <f t="shared" si="29"/>
      </c>
      <c r="L36" s="253">
        <f t="shared" si="29"/>
      </c>
      <c r="M36" s="253">
        <f t="shared" si="29"/>
      </c>
      <c r="N36" s="255">
        <f t="shared" si="29"/>
      </c>
      <c r="O36" s="256">
        <f t="shared" si="29"/>
      </c>
      <c r="P36" s="253">
        <f t="shared" si="29"/>
      </c>
      <c r="Q36" s="253">
        <f t="shared" si="29"/>
      </c>
      <c r="R36" s="253">
        <f t="shared" si="29"/>
      </c>
      <c r="S36" s="254">
        <f t="shared" si="29"/>
      </c>
      <c r="T36" s="252">
        <f t="shared" si="29"/>
      </c>
      <c r="U36" s="253">
        <f t="shared" si="29"/>
      </c>
      <c r="V36" s="253">
        <f t="shared" si="29"/>
      </c>
      <c r="W36" s="253">
        <f t="shared" si="29"/>
      </c>
      <c r="X36" s="255">
        <f t="shared" si="29"/>
      </c>
      <c r="Y36" s="256">
        <f t="shared" si="29"/>
      </c>
      <c r="Z36" s="256">
        <f t="shared" si="29"/>
      </c>
      <c r="AA36" s="256">
        <f t="shared" si="29"/>
      </c>
      <c r="AB36" s="221">
        <f t="shared" si="16"/>
        <v>0</v>
      </c>
      <c r="AC36" s="214">
        <f>VLOOKUP($E2,'小学校データ'!$B$3:$CU$78,56,FALSE)</f>
        <v>956</v>
      </c>
      <c r="AD36" s="50">
        <f t="shared" si="3"/>
        <v>0</v>
      </c>
    </row>
    <row r="37" spans="1:30" s="19" customFormat="1" ht="25.5" customHeight="1" thickBot="1">
      <c r="A37" s="359"/>
      <c r="B37" s="375"/>
      <c r="C37" s="51">
        <v>6</v>
      </c>
      <c r="D37" s="52">
        <f>+D36+100</f>
        <v>60601</v>
      </c>
      <c r="E37" s="257">
        <f>IF(E9=0,"",IF($AC37="×","×",""))</f>
      </c>
      <c r="F37" s="258">
        <f aca="true" t="shared" si="30" ref="F37:AA37">IF(F9=0,"",IF($AC37="×","×",""))</f>
      </c>
      <c r="G37" s="258">
        <f t="shared" si="30"/>
      </c>
      <c r="H37" s="258">
        <f t="shared" si="30"/>
      </c>
      <c r="I37" s="259">
        <f t="shared" si="30"/>
      </c>
      <c r="J37" s="257">
        <f t="shared" si="30"/>
      </c>
      <c r="K37" s="258">
        <f t="shared" si="30"/>
      </c>
      <c r="L37" s="258">
        <f t="shared" si="30"/>
      </c>
      <c r="M37" s="258">
        <f t="shared" si="30"/>
      </c>
      <c r="N37" s="260">
        <f t="shared" si="30"/>
      </c>
      <c r="O37" s="261">
        <f t="shared" si="30"/>
      </c>
      <c r="P37" s="258">
        <f t="shared" si="30"/>
      </c>
      <c r="Q37" s="258">
        <f t="shared" si="30"/>
      </c>
      <c r="R37" s="258">
        <f t="shared" si="30"/>
      </c>
      <c r="S37" s="259">
        <f t="shared" si="30"/>
      </c>
      <c r="T37" s="257">
        <f t="shared" si="30"/>
      </c>
      <c r="U37" s="258">
        <f t="shared" si="30"/>
      </c>
      <c r="V37" s="258">
        <f t="shared" si="30"/>
      </c>
      <c r="W37" s="258">
        <f t="shared" si="30"/>
      </c>
      <c r="X37" s="260">
        <f t="shared" si="30"/>
      </c>
      <c r="Y37" s="261">
        <f t="shared" si="30"/>
      </c>
      <c r="Z37" s="261">
        <f t="shared" si="30"/>
      </c>
      <c r="AA37" s="261">
        <f t="shared" si="30"/>
      </c>
      <c r="AB37" s="222">
        <f t="shared" si="16"/>
        <v>0</v>
      </c>
      <c r="AC37" s="217">
        <f>VLOOKUP($E2,'小学校データ'!$B$3:$CU$78,57,FALSE)</f>
        <v>956</v>
      </c>
      <c r="AD37" s="54">
        <f t="shared" si="3"/>
        <v>0</v>
      </c>
    </row>
    <row r="38" spans="1:30" s="19" customFormat="1" ht="25.5" customHeight="1" thickBot="1">
      <c r="A38" s="357" t="s">
        <v>5</v>
      </c>
      <c r="B38" s="373" t="str">
        <f>VLOOKUP($E$2,'小学校データ'!$B$3:$CU$78,62,FALSE)</f>
        <v>東書</v>
      </c>
      <c r="C38" s="74" t="s">
        <v>57</v>
      </c>
      <c r="D38" s="75">
        <f>VLOOKUP($E$2,'小学校データ'!$B$3:$BY$90,63,FALSE)</f>
        <v>911</v>
      </c>
      <c r="E38" s="274">
        <f>IF(E9=0,"",IF($AC38="×","×",""))</f>
      </c>
      <c r="F38" s="272">
        <f aca="true" t="shared" si="31" ref="F38:AA38">IF(F9=0,"",IF($AC38="×","×",""))</f>
      </c>
      <c r="G38" s="272">
        <f t="shared" si="31"/>
      </c>
      <c r="H38" s="272">
        <f t="shared" si="31"/>
      </c>
      <c r="I38" s="273">
        <f t="shared" si="31"/>
      </c>
      <c r="J38" s="274">
        <f t="shared" si="31"/>
      </c>
      <c r="K38" s="272">
        <f t="shared" si="31"/>
      </c>
      <c r="L38" s="272">
        <f t="shared" si="31"/>
      </c>
      <c r="M38" s="272">
        <f t="shared" si="31"/>
      </c>
      <c r="N38" s="275">
        <f t="shared" si="31"/>
      </c>
      <c r="O38" s="276">
        <f t="shared" si="31"/>
      </c>
      <c r="P38" s="272">
        <f t="shared" si="31"/>
      </c>
      <c r="Q38" s="272">
        <f t="shared" si="31"/>
      </c>
      <c r="R38" s="272">
        <f t="shared" si="31"/>
      </c>
      <c r="S38" s="273">
        <f t="shared" si="31"/>
      </c>
      <c r="T38" s="274">
        <f t="shared" si="31"/>
      </c>
      <c r="U38" s="272">
        <f t="shared" si="31"/>
      </c>
      <c r="V38" s="272">
        <f t="shared" si="31"/>
      </c>
      <c r="W38" s="272">
        <f t="shared" si="31"/>
      </c>
      <c r="X38" s="275">
        <f t="shared" si="31"/>
      </c>
      <c r="Y38" s="276">
        <f t="shared" si="31"/>
      </c>
      <c r="Z38" s="276">
        <f t="shared" si="31"/>
      </c>
      <c r="AA38" s="276">
        <f t="shared" si="31"/>
      </c>
      <c r="AB38" s="225">
        <f t="shared" si="16"/>
        <v>0</v>
      </c>
      <c r="AC38" s="216">
        <f>VLOOKUP($E2,'小学校データ'!$B$3:$CU$78,63,FALSE)</f>
        <v>911</v>
      </c>
      <c r="AD38" s="61">
        <f t="shared" si="3"/>
        <v>0</v>
      </c>
    </row>
    <row r="39" spans="1:30" s="19" customFormat="1" ht="25.5" customHeight="1" thickBot="1" thickTop="1">
      <c r="A39" s="359"/>
      <c r="B39" s="362"/>
      <c r="C39" s="76" t="s">
        <v>58</v>
      </c>
      <c r="D39" s="77">
        <f>+D38+1</f>
        <v>912</v>
      </c>
      <c r="E39" s="282">
        <f>IF(E9=0,"",IF($AC39="×","×",""))</f>
      </c>
      <c r="F39" s="283">
        <f aca="true" t="shared" si="32" ref="F39:AA39">IF(F9=0,"",IF($AC39="×","×",""))</f>
      </c>
      <c r="G39" s="283">
        <f t="shared" si="32"/>
      </c>
      <c r="H39" s="283">
        <f t="shared" si="32"/>
      </c>
      <c r="I39" s="284">
        <f t="shared" si="32"/>
      </c>
      <c r="J39" s="282">
        <f t="shared" si="32"/>
      </c>
      <c r="K39" s="283">
        <f t="shared" si="32"/>
      </c>
      <c r="L39" s="283">
        <f t="shared" si="32"/>
      </c>
      <c r="M39" s="283">
        <f t="shared" si="32"/>
      </c>
      <c r="N39" s="285">
        <f t="shared" si="32"/>
      </c>
      <c r="O39" s="286">
        <f t="shared" si="32"/>
      </c>
      <c r="P39" s="283">
        <f t="shared" si="32"/>
      </c>
      <c r="Q39" s="283">
        <f t="shared" si="32"/>
      </c>
      <c r="R39" s="283">
        <f t="shared" si="32"/>
      </c>
      <c r="S39" s="284">
        <f t="shared" si="32"/>
      </c>
      <c r="T39" s="282">
        <f t="shared" si="32"/>
      </c>
      <c r="U39" s="283">
        <f t="shared" si="32"/>
      </c>
      <c r="V39" s="283">
        <f t="shared" si="32"/>
      </c>
      <c r="W39" s="283">
        <f t="shared" si="32"/>
      </c>
      <c r="X39" s="285">
        <f t="shared" si="32"/>
      </c>
      <c r="Y39" s="286">
        <f t="shared" si="32"/>
      </c>
      <c r="Z39" s="286">
        <f t="shared" si="32"/>
      </c>
      <c r="AA39" s="286">
        <f t="shared" si="32"/>
      </c>
      <c r="AB39" s="228">
        <f t="shared" si="16"/>
        <v>0</v>
      </c>
      <c r="AC39" s="229">
        <f>VLOOKUP($E2,'小学校データ'!$B$3:$CU$78,65,FALSE)</f>
        <v>830</v>
      </c>
      <c r="AD39" s="78">
        <f t="shared" si="3"/>
        <v>0</v>
      </c>
    </row>
    <row r="40" spans="1:30" s="19" customFormat="1" ht="25.5" customHeight="1">
      <c r="A40" s="357" t="s">
        <v>6</v>
      </c>
      <c r="B40" s="313" t="str">
        <f>VLOOKUP($E$2,'小学校データ'!$B$3:$CU$78,66,FALSE)</f>
        <v>教芸</v>
      </c>
      <c r="C40" s="45">
        <v>1</v>
      </c>
      <c r="D40" s="46" t="str">
        <f>VLOOKUP($E$2,'小学校データ'!$B$3:$BY$90,66,FALSE)</f>
        <v>教芸</v>
      </c>
      <c r="E40" s="247">
        <f>IF(E9=0,"",IF($AC40="×","×",""))</f>
      </c>
      <c r="F40" s="248">
        <f aca="true" t="shared" si="33" ref="F40:AA40">IF(F9=0,"",IF($AC40="×","×",""))</f>
      </c>
      <c r="G40" s="248">
        <f t="shared" si="33"/>
      </c>
      <c r="H40" s="248">
        <f t="shared" si="33"/>
      </c>
      <c r="I40" s="249">
        <f t="shared" si="33"/>
      </c>
      <c r="J40" s="247">
        <f t="shared" si="33"/>
      </c>
      <c r="K40" s="248">
        <f t="shared" si="33"/>
      </c>
      <c r="L40" s="248">
        <f t="shared" si="33"/>
      </c>
      <c r="M40" s="248">
        <f t="shared" si="33"/>
      </c>
      <c r="N40" s="250">
        <f t="shared" si="33"/>
      </c>
      <c r="O40" s="251">
        <f t="shared" si="33"/>
      </c>
      <c r="P40" s="248">
        <f t="shared" si="33"/>
      </c>
      <c r="Q40" s="248">
        <f t="shared" si="33"/>
      </c>
      <c r="R40" s="248">
        <f t="shared" si="33"/>
      </c>
      <c r="S40" s="249">
        <f t="shared" si="33"/>
      </c>
      <c r="T40" s="247">
        <f t="shared" si="33"/>
      </c>
      <c r="U40" s="248">
        <f t="shared" si="33"/>
      </c>
      <c r="V40" s="248">
        <f t="shared" si="33"/>
      </c>
      <c r="W40" s="248">
        <f t="shared" si="33"/>
      </c>
      <c r="X40" s="250">
        <f t="shared" si="33"/>
      </c>
      <c r="Y40" s="251">
        <f t="shared" si="33"/>
      </c>
      <c r="Z40" s="251">
        <f t="shared" si="33"/>
      </c>
      <c r="AA40" s="251">
        <f t="shared" si="33"/>
      </c>
      <c r="AB40" s="220">
        <f t="shared" si="16"/>
        <v>0</v>
      </c>
      <c r="AC40" s="218">
        <f>VLOOKUP($E2,'小学校データ'!$B$3:$CU$78,68,FALSE)</f>
        <v>215</v>
      </c>
      <c r="AD40" s="73">
        <f t="shared" si="3"/>
        <v>0</v>
      </c>
    </row>
    <row r="41" spans="1:30" s="19" customFormat="1" ht="25.5" customHeight="1">
      <c r="A41" s="358"/>
      <c r="B41" s="314" t="str">
        <f>VLOOKUP($E$2,'小学校データ'!$B$3:$CU$78,67,FALSE)</f>
        <v>教芸</v>
      </c>
      <c r="C41" s="48">
        <v>2</v>
      </c>
      <c r="D41" s="49" t="e">
        <f>+D40+100</f>
        <v>#VALUE!</v>
      </c>
      <c r="E41" s="252">
        <f>IF(E9=0,"",IF($AC41="×","×",""))</f>
      </c>
      <c r="F41" s="253">
        <f aca="true" t="shared" si="34" ref="F41:AA41">IF(F9=0,"",IF($AC41="×","×",""))</f>
      </c>
      <c r="G41" s="253">
        <f t="shared" si="34"/>
      </c>
      <c r="H41" s="253">
        <f t="shared" si="34"/>
      </c>
      <c r="I41" s="254">
        <f t="shared" si="34"/>
      </c>
      <c r="J41" s="252">
        <f t="shared" si="34"/>
      </c>
      <c r="K41" s="253">
        <f t="shared" si="34"/>
      </c>
      <c r="L41" s="253">
        <f t="shared" si="34"/>
      </c>
      <c r="M41" s="253">
        <f t="shared" si="34"/>
      </c>
      <c r="N41" s="255">
        <f t="shared" si="34"/>
      </c>
      <c r="O41" s="256">
        <f t="shared" si="34"/>
      </c>
      <c r="P41" s="253">
        <f t="shared" si="34"/>
      </c>
      <c r="Q41" s="253">
        <f t="shared" si="34"/>
      </c>
      <c r="R41" s="253">
        <f t="shared" si="34"/>
      </c>
      <c r="S41" s="254">
        <f t="shared" si="34"/>
      </c>
      <c r="T41" s="252">
        <f t="shared" si="34"/>
      </c>
      <c r="U41" s="253">
        <f t="shared" si="34"/>
      </c>
      <c r="V41" s="253">
        <f t="shared" si="34"/>
      </c>
      <c r="W41" s="253">
        <f t="shared" si="34"/>
      </c>
      <c r="X41" s="255">
        <f t="shared" si="34"/>
      </c>
      <c r="Y41" s="256">
        <f t="shared" si="34"/>
      </c>
      <c r="Z41" s="256">
        <f t="shared" si="34"/>
      </c>
      <c r="AA41" s="256">
        <f t="shared" si="34"/>
      </c>
      <c r="AB41" s="221">
        <f t="shared" si="16"/>
        <v>0</v>
      </c>
      <c r="AC41" s="214">
        <f>VLOOKUP($E3,'小学校データ'!$B$3:$CU$78,68,FALSE)</f>
        <v>215</v>
      </c>
      <c r="AD41" s="50">
        <f t="shared" si="3"/>
        <v>0</v>
      </c>
    </row>
    <row r="42" spans="1:30" s="19" customFormat="1" ht="25.5" customHeight="1">
      <c r="A42" s="358"/>
      <c r="B42" s="314" t="str">
        <f>VLOOKUP($E$2,'小学校データ'!$B$3:$CU$78,66,FALSE)</f>
        <v>教芸</v>
      </c>
      <c r="C42" s="48">
        <v>3</v>
      </c>
      <c r="D42" s="49" t="e">
        <f>+D41+100</f>
        <v>#VALUE!</v>
      </c>
      <c r="E42" s="252">
        <f>IF(E9=0,"",IF($AC42="×","×",""))</f>
      </c>
      <c r="F42" s="253">
        <f aca="true" t="shared" si="35" ref="F42:AA42">IF(F9=0,"",IF($AC42="×","×",""))</f>
      </c>
      <c r="G42" s="253">
        <f t="shared" si="35"/>
      </c>
      <c r="H42" s="253">
        <f t="shared" si="35"/>
      </c>
      <c r="I42" s="254">
        <f t="shared" si="35"/>
      </c>
      <c r="J42" s="252">
        <f t="shared" si="35"/>
      </c>
      <c r="K42" s="253">
        <f t="shared" si="35"/>
      </c>
      <c r="L42" s="253">
        <f t="shared" si="35"/>
      </c>
      <c r="M42" s="253">
        <f t="shared" si="35"/>
      </c>
      <c r="N42" s="255">
        <f t="shared" si="35"/>
      </c>
      <c r="O42" s="256">
        <f t="shared" si="35"/>
      </c>
      <c r="P42" s="253">
        <f t="shared" si="35"/>
      </c>
      <c r="Q42" s="253">
        <f t="shared" si="35"/>
      </c>
      <c r="R42" s="253">
        <f t="shared" si="35"/>
      </c>
      <c r="S42" s="254">
        <f t="shared" si="35"/>
      </c>
      <c r="T42" s="252">
        <f t="shared" si="35"/>
      </c>
      <c r="U42" s="253">
        <f t="shared" si="35"/>
      </c>
      <c r="V42" s="253">
        <f t="shared" si="35"/>
      </c>
      <c r="W42" s="253">
        <f t="shared" si="35"/>
      </c>
      <c r="X42" s="255">
        <f t="shared" si="35"/>
      </c>
      <c r="Y42" s="256">
        <f t="shared" si="35"/>
      </c>
      <c r="Z42" s="256">
        <f t="shared" si="35"/>
      </c>
      <c r="AA42" s="256">
        <f t="shared" si="35"/>
      </c>
      <c r="AB42" s="221">
        <f t="shared" si="16"/>
        <v>0</v>
      </c>
      <c r="AC42" s="214">
        <f>VLOOKUP($E4,'小学校データ'!$B$3:$CU$78,68,FALSE)</f>
        <v>215</v>
      </c>
      <c r="AD42" s="50">
        <f t="shared" si="3"/>
        <v>0</v>
      </c>
    </row>
    <row r="43" spans="1:30" s="19" customFormat="1" ht="25.5" customHeight="1">
      <c r="A43" s="358"/>
      <c r="B43" s="314" t="str">
        <f>VLOOKUP($E$2,'小学校データ'!$B$3:$CU$78,67,FALSE)</f>
        <v>教芸</v>
      </c>
      <c r="C43" s="48">
        <v>4</v>
      </c>
      <c r="D43" s="49" t="e">
        <f>+D42+100</f>
        <v>#VALUE!</v>
      </c>
      <c r="E43" s="252">
        <f>IF(E9=0,"",IF($AC43="×","×",""))</f>
      </c>
      <c r="F43" s="253">
        <f aca="true" t="shared" si="36" ref="F43:AA43">IF(F9=0,"",IF($AC43="×","×",""))</f>
      </c>
      <c r="G43" s="253">
        <f t="shared" si="36"/>
      </c>
      <c r="H43" s="253">
        <f t="shared" si="36"/>
      </c>
      <c r="I43" s="254">
        <f t="shared" si="36"/>
      </c>
      <c r="J43" s="252">
        <f t="shared" si="36"/>
      </c>
      <c r="K43" s="253">
        <f t="shared" si="36"/>
      </c>
      <c r="L43" s="253">
        <f t="shared" si="36"/>
      </c>
      <c r="M43" s="253">
        <f t="shared" si="36"/>
      </c>
      <c r="N43" s="255">
        <f t="shared" si="36"/>
      </c>
      <c r="O43" s="256">
        <f t="shared" si="36"/>
      </c>
      <c r="P43" s="253">
        <f t="shared" si="36"/>
      </c>
      <c r="Q43" s="253">
        <f t="shared" si="36"/>
      </c>
      <c r="R43" s="253">
        <f t="shared" si="36"/>
      </c>
      <c r="S43" s="254">
        <f t="shared" si="36"/>
      </c>
      <c r="T43" s="252">
        <f t="shared" si="36"/>
      </c>
      <c r="U43" s="253">
        <f t="shared" si="36"/>
      </c>
      <c r="V43" s="253">
        <f t="shared" si="36"/>
      </c>
      <c r="W43" s="253">
        <f t="shared" si="36"/>
      </c>
      <c r="X43" s="255">
        <f t="shared" si="36"/>
      </c>
      <c r="Y43" s="256">
        <f t="shared" si="36"/>
      </c>
      <c r="Z43" s="256">
        <f t="shared" si="36"/>
      </c>
      <c r="AA43" s="256">
        <f t="shared" si="36"/>
      </c>
      <c r="AB43" s="221">
        <f t="shared" si="16"/>
        <v>0</v>
      </c>
      <c r="AC43" s="214">
        <f>VLOOKUP($E5,'小学校データ'!$B$3:$CU$78,68,FALSE)</f>
        <v>215</v>
      </c>
      <c r="AD43" s="50">
        <f t="shared" si="3"/>
        <v>0</v>
      </c>
    </row>
    <row r="44" spans="1:30" s="19" customFormat="1" ht="25.5" customHeight="1">
      <c r="A44" s="358"/>
      <c r="B44" s="314" t="str">
        <f>VLOOKUP($E$2,'小学校データ'!$B$3:$CU$78,66,FALSE)</f>
        <v>教芸</v>
      </c>
      <c r="C44" s="48">
        <v>5</v>
      </c>
      <c r="D44" s="49" t="e">
        <f>+D43+100</f>
        <v>#VALUE!</v>
      </c>
      <c r="E44" s="252">
        <f>IF(E9=0,"",IF($AC44="×","×",""))</f>
      </c>
      <c r="F44" s="253">
        <f aca="true" t="shared" si="37" ref="F44:AA44">IF(F9=0,"",IF($AC44="×","×",""))</f>
      </c>
      <c r="G44" s="253">
        <f t="shared" si="37"/>
      </c>
      <c r="H44" s="253">
        <f t="shared" si="37"/>
      </c>
      <c r="I44" s="254">
        <f t="shared" si="37"/>
      </c>
      <c r="J44" s="252">
        <f t="shared" si="37"/>
      </c>
      <c r="K44" s="253">
        <f t="shared" si="37"/>
      </c>
      <c r="L44" s="253">
        <f t="shared" si="37"/>
      </c>
      <c r="M44" s="253">
        <f t="shared" si="37"/>
      </c>
      <c r="N44" s="255">
        <f t="shared" si="37"/>
      </c>
      <c r="O44" s="256">
        <f t="shared" si="37"/>
      </c>
      <c r="P44" s="253">
        <f t="shared" si="37"/>
      </c>
      <c r="Q44" s="253">
        <f t="shared" si="37"/>
      </c>
      <c r="R44" s="253">
        <f t="shared" si="37"/>
      </c>
      <c r="S44" s="254">
        <f t="shared" si="37"/>
      </c>
      <c r="T44" s="252">
        <f t="shared" si="37"/>
      </c>
      <c r="U44" s="253">
        <f t="shared" si="37"/>
      </c>
      <c r="V44" s="253">
        <f t="shared" si="37"/>
      </c>
      <c r="W44" s="253">
        <f t="shared" si="37"/>
      </c>
      <c r="X44" s="255">
        <f t="shared" si="37"/>
      </c>
      <c r="Y44" s="256">
        <f t="shared" si="37"/>
      </c>
      <c r="Z44" s="256">
        <f t="shared" si="37"/>
      </c>
      <c r="AA44" s="256">
        <f t="shared" si="37"/>
      </c>
      <c r="AB44" s="221">
        <f t="shared" si="16"/>
        <v>0</v>
      </c>
      <c r="AC44" s="214">
        <f>VLOOKUP($E6,'小学校データ'!$B$3:$CU$78,68,FALSE)</f>
        <v>215</v>
      </c>
      <c r="AD44" s="50">
        <f t="shared" si="3"/>
        <v>0</v>
      </c>
    </row>
    <row r="45" spans="1:30" s="19" customFormat="1" ht="25.5" customHeight="1" thickBot="1">
      <c r="A45" s="359"/>
      <c r="B45" s="315" t="str">
        <f>VLOOKUP($E$2,'小学校データ'!$B$3:$CU$78,67,FALSE)</f>
        <v>教芸</v>
      </c>
      <c r="C45" s="51">
        <v>6</v>
      </c>
      <c r="D45" s="52" t="e">
        <f>+D44+100</f>
        <v>#VALUE!</v>
      </c>
      <c r="E45" s="257">
        <f>IF(E9=0,"",IF($AC45="×","×",""))</f>
      </c>
      <c r="F45" s="258">
        <f aca="true" t="shared" si="38" ref="F45:AA45">IF(F9=0,"",IF($AC45="×","×",""))</f>
      </c>
      <c r="G45" s="258">
        <f t="shared" si="38"/>
      </c>
      <c r="H45" s="258">
        <f t="shared" si="38"/>
      </c>
      <c r="I45" s="259">
        <f t="shared" si="38"/>
      </c>
      <c r="J45" s="257">
        <f t="shared" si="38"/>
      </c>
      <c r="K45" s="258">
        <f t="shared" si="38"/>
      </c>
      <c r="L45" s="258">
        <f t="shared" si="38"/>
      </c>
      <c r="M45" s="258">
        <f t="shared" si="38"/>
      </c>
      <c r="N45" s="260">
        <f t="shared" si="38"/>
      </c>
      <c r="O45" s="261">
        <f t="shared" si="38"/>
      </c>
      <c r="P45" s="258">
        <f t="shared" si="38"/>
      </c>
      <c r="Q45" s="258">
        <f t="shared" si="38"/>
      </c>
      <c r="R45" s="258">
        <f t="shared" si="38"/>
      </c>
      <c r="S45" s="259">
        <f t="shared" si="38"/>
      </c>
      <c r="T45" s="257">
        <f t="shared" si="38"/>
      </c>
      <c r="U45" s="258">
        <f t="shared" si="38"/>
      </c>
      <c r="V45" s="258">
        <f t="shared" si="38"/>
      </c>
      <c r="W45" s="258">
        <f t="shared" si="38"/>
      </c>
      <c r="X45" s="260">
        <f t="shared" si="38"/>
      </c>
      <c r="Y45" s="261">
        <f t="shared" si="38"/>
      </c>
      <c r="Z45" s="261">
        <f t="shared" si="38"/>
      </c>
      <c r="AA45" s="261">
        <f t="shared" si="38"/>
      </c>
      <c r="AB45" s="222">
        <f t="shared" si="16"/>
        <v>0</v>
      </c>
      <c r="AC45" s="217">
        <f>VLOOKUP($E7,'小学校データ'!$B$3:$CU$78,68,FALSE)</f>
        <v>215</v>
      </c>
      <c r="AD45" s="54">
        <f t="shared" si="3"/>
        <v>0</v>
      </c>
    </row>
    <row r="46" spans="1:30" s="19" customFormat="1" ht="25.5" customHeight="1" thickBot="1">
      <c r="A46" s="357" t="s">
        <v>59</v>
      </c>
      <c r="B46" s="360" t="str">
        <f>VLOOKUP($E$2,'小学校データ'!$B$3:$CU$78,69,FALSE)</f>
        <v>日文</v>
      </c>
      <c r="C46" s="297" t="str">
        <f>IF(B46="東書","１・２","１・２上")</f>
        <v>１・２上</v>
      </c>
      <c r="D46" s="298" t="str">
        <f>VLOOKUP($E$2,'小学校データ'!$B$3:$BY$90,69,FALSE)</f>
        <v>日文</v>
      </c>
      <c r="E46" s="299">
        <f>IF(E9=0,"",IF($AC46="×","×",""))</f>
      </c>
      <c r="F46" s="300">
        <f aca="true" t="shared" si="39" ref="F46:AA46">IF(F9=0,"",IF($AC46="×","×",""))</f>
      </c>
      <c r="G46" s="300">
        <f t="shared" si="39"/>
      </c>
      <c r="H46" s="300">
        <f t="shared" si="39"/>
      </c>
      <c r="I46" s="301">
        <f t="shared" si="39"/>
      </c>
      <c r="J46" s="299">
        <f t="shared" si="39"/>
      </c>
      <c r="K46" s="300">
        <f t="shared" si="39"/>
      </c>
      <c r="L46" s="300">
        <f t="shared" si="39"/>
      </c>
      <c r="M46" s="300">
        <f t="shared" si="39"/>
      </c>
      <c r="N46" s="302">
        <f t="shared" si="39"/>
      </c>
      <c r="O46" s="303">
        <f t="shared" si="39"/>
      </c>
      <c r="P46" s="300">
        <f t="shared" si="39"/>
      </c>
      <c r="Q46" s="300">
        <f t="shared" si="39"/>
      </c>
      <c r="R46" s="300">
        <f t="shared" si="39"/>
      </c>
      <c r="S46" s="301">
        <f t="shared" si="39"/>
      </c>
      <c r="T46" s="299">
        <f t="shared" si="39"/>
      </c>
      <c r="U46" s="300">
        <f t="shared" si="39"/>
      </c>
      <c r="V46" s="300">
        <f t="shared" si="39"/>
      </c>
      <c r="W46" s="300">
        <f t="shared" si="39"/>
      </c>
      <c r="X46" s="302">
        <f t="shared" si="39"/>
      </c>
      <c r="Y46" s="303">
        <f t="shared" si="39"/>
      </c>
      <c r="Z46" s="303">
        <f t="shared" si="39"/>
      </c>
      <c r="AA46" s="303">
        <f t="shared" si="39"/>
      </c>
      <c r="AB46" s="304">
        <f t="shared" si="16"/>
        <v>0</v>
      </c>
      <c r="AC46" s="305">
        <f>VLOOKUP($E2,'小学校データ'!$B$3:$CU$78,70,FALSE)</f>
        <v>214</v>
      </c>
      <c r="AD46" s="306">
        <f t="shared" si="3"/>
        <v>0</v>
      </c>
    </row>
    <row r="47" spans="1:30" s="19" customFormat="1" ht="25.5" customHeight="1" thickBot="1" thickTop="1">
      <c r="A47" s="358"/>
      <c r="B47" s="361"/>
      <c r="C47" s="326" t="str">
        <f>IF(B46="東書","×","1・2下")</f>
        <v>1・2下</v>
      </c>
      <c r="D47" s="62" t="e">
        <f>+D46+1</f>
        <v>#VALUE!</v>
      </c>
      <c r="E47" s="277">
        <f>IF(E9=0,"",IF($AC47="×","×",""))</f>
      </c>
      <c r="F47" s="278">
        <f aca="true" t="shared" si="40" ref="F47:AA47">IF(F9=0,"",IF($AC47="×","×",""))</f>
      </c>
      <c r="G47" s="278">
        <f t="shared" si="40"/>
      </c>
      <c r="H47" s="278">
        <f t="shared" si="40"/>
      </c>
      <c r="I47" s="279">
        <f t="shared" si="40"/>
      </c>
      <c r="J47" s="277">
        <f t="shared" si="40"/>
      </c>
      <c r="K47" s="278">
        <f t="shared" si="40"/>
      </c>
      <c r="L47" s="278">
        <f t="shared" si="40"/>
      </c>
      <c r="M47" s="278">
        <f t="shared" si="40"/>
      </c>
      <c r="N47" s="280">
        <f t="shared" si="40"/>
      </c>
      <c r="O47" s="281">
        <f t="shared" si="40"/>
      </c>
      <c r="P47" s="278">
        <f t="shared" si="40"/>
      </c>
      <c r="Q47" s="278">
        <f t="shared" si="40"/>
      </c>
      <c r="R47" s="278">
        <f t="shared" si="40"/>
      </c>
      <c r="S47" s="279">
        <f t="shared" si="40"/>
      </c>
      <c r="T47" s="277">
        <f t="shared" si="40"/>
      </c>
      <c r="U47" s="278">
        <f t="shared" si="40"/>
      </c>
      <c r="V47" s="278">
        <f t="shared" si="40"/>
      </c>
      <c r="W47" s="278">
        <f t="shared" si="40"/>
      </c>
      <c r="X47" s="280">
        <f t="shared" si="40"/>
      </c>
      <c r="Y47" s="281">
        <f t="shared" si="40"/>
      </c>
      <c r="Z47" s="281">
        <f t="shared" si="40"/>
      </c>
      <c r="AA47" s="281">
        <f t="shared" si="40"/>
      </c>
      <c r="AB47" s="226">
        <f t="shared" si="16"/>
        <v>0</v>
      </c>
      <c r="AC47" s="231">
        <f>VLOOKUP($E2,'小学校データ'!$B$3:$CU$78,71,FALSE)</f>
        <v>214</v>
      </c>
      <c r="AD47" s="63">
        <f t="shared" si="3"/>
        <v>0</v>
      </c>
    </row>
    <row r="48" spans="1:30" s="19" customFormat="1" ht="25.5" customHeight="1" thickBot="1" thickTop="1">
      <c r="A48" s="358"/>
      <c r="B48" s="361"/>
      <c r="C48" s="59" t="str">
        <f>IF(B46="東書","３・４","３・４上")</f>
        <v>３・４上</v>
      </c>
      <c r="D48" s="60" t="e">
        <f>D46+200</f>
        <v>#VALUE!</v>
      </c>
      <c r="E48" s="287">
        <f>IF(E9=0,"",IF($AC48="×","×",""))</f>
      </c>
      <c r="F48" s="288">
        <f aca="true" t="shared" si="41" ref="F48:AA48">IF(F9=0,"",IF($AC48="×","×",""))</f>
      </c>
      <c r="G48" s="288">
        <f t="shared" si="41"/>
      </c>
      <c r="H48" s="288">
        <f t="shared" si="41"/>
      </c>
      <c r="I48" s="289">
        <f t="shared" si="41"/>
      </c>
      <c r="J48" s="287">
        <f t="shared" si="41"/>
      </c>
      <c r="K48" s="288">
        <f t="shared" si="41"/>
      </c>
      <c r="L48" s="288">
        <f t="shared" si="41"/>
      </c>
      <c r="M48" s="288">
        <f t="shared" si="41"/>
      </c>
      <c r="N48" s="290">
        <f t="shared" si="41"/>
      </c>
      <c r="O48" s="291">
        <f t="shared" si="41"/>
      </c>
      <c r="P48" s="288">
        <f t="shared" si="41"/>
      </c>
      <c r="Q48" s="288">
        <f t="shared" si="41"/>
      </c>
      <c r="R48" s="288">
        <f t="shared" si="41"/>
      </c>
      <c r="S48" s="289">
        <f t="shared" si="41"/>
      </c>
      <c r="T48" s="287">
        <f t="shared" si="41"/>
      </c>
      <c r="U48" s="288">
        <f t="shared" si="41"/>
      </c>
      <c r="V48" s="288">
        <f t="shared" si="41"/>
      </c>
      <c r="W48" s="288">
        <f t="shared" si="41"/>
      </c>
      <c r="X48" s="290">
        <f t="shared" si="41"/>
      </c>
      <c r="Y48" s="291">
        <f t="shared" si="41"/>
      </c>
      <c r="Z48" s="291">
        <f t="shared" si="41"/>
      </c>
      <c r="AA48" s="291">
        <f t="shared" si="41"/>
      </c>
      <c r="AB48" s="235">
        <f t="shared" si="16"/>
        <v>0</v>
      </c>
      <c r="AC48" s="233">
        <f>VLOOKUP($E4,'小学校データ'!$B$3:$CU$78,70,FALSE)</f>
        <v>214</v>
      </c>
      <c r="AD48" s="234">
        <f t="shared" si="3"/>
        <v>0</v>
      </c>
    </row>
    <row r="49" spans="1:30" s="19" customFormat="1" ht="25.5" customHeight="1" thickBot="1" thickTop="1">
      <c r="A49" s="358"/>
      <c r="B49" s="361"/>
      <c r="C49" s="326" t="str">
        <f>IF(B46="東書","×","3・4下")</f>
        <v>3・4下</v>
      </c>
      <c r="D49" s="62" t="e">
        <f>+D48+1</f>
        <v>#VALUE!</v>
      </c>
      <c r="E49" s="277">
        <f>IF(E9=0,"",IF($AC49="×","×",""))</f>
      </c>
      <c r="F49" s="278">
        <f aca="true" t="shared" si="42" ref="F49:AA49">IF(F9=0,"",IF($AC49="×","×",""))</f>
      </c>
      <c r="G49" s="278">
        <f t="shared" si="42"/>
      </c>
      <c r="H49" s="278">
        <f t="shared" si="42"/>
      </c>
      <c r="I49" s="279">
        <f t="shared" si="42"/>
      </c>
      <c r="J49" s="277">
        <f t="shared" si="42"/>
      </c>
      <c r="K49" s="278">
        <f t="shared" si="42"/>
      </c>
      <c r="L49" s="278">
        <f t="shared" si="42"/>
      </c>
      <c r="M49" s="278">
        <f t="shared" si="42"/>
      </c>
      <c r="N49" s="280">
        <f t="shared" si="42"/>
      </c>
      <c r="O49" s="281">
        <f t="shared" si="42"/>
      </c>
      <c r="P49" s="278">
        <f t="shared" si="42"/>
      </c>
      <c r="Q49" s="278">
        <f t="shared" si="42"/>
      </c>
      <c r="R49" s="278">
        <f t="shared" si="42"/>
      </c>
      <c r="S49" s="279">
        <f t="shared" si="42"/>
      </c>
      <c r="T49" s="277">
        <f t="shared" si="42"/>
      </c>
      <c r="U49" s="278">
        <f t="shared" si="42"/>
      </c>
      <c r="V49" s="278">
        <f t="shared" si="42"/>
      </c>
      <c r="W49" s="278">
        <f t="shared" si="42"/>
      </c>
      <c r="X49" s="280">
        <f t="shared" si="42"/>
      </c>
      <c r="Y49" s="281">
        <f t="shared" si="42"/>
      </c>
      <c r="Z49" s="281">
        <f t="shared" si="42"/>
      </c>
      <c r="AA49" s="281">
        <f t="shared" si="42"/>
      </c>
      <c r="AB49" s="226">
        <f t="shared" si="16"/>
        <v>0</v>
      </c>
      <c r="AC49" s="231">
        <f>VLOOKUP($E4,'小学校データ'!$B$3:$CU$78,71,FALSE)</f>
        <v>214</v>
      </c>
      <c r="AD49" s="63">
        <f t="shared" si="3"/>
        <v>0</v>
      </c>
    </row>
    <row r="50" spans="1:30" s="19" customFormat="1" ht="25.5" customHeight="1" thickBot="1" thickTop="1">
      <c r="A50" s="358"/>
      <c r="B50" s="361"/>
      <c r="C50" s="232" t="str">
        <f>IF(B46="東書","５・６","５・６上")</f>
        <v>５・６上</v>
      </c>
      <c r="D50" s="62" t="e">
        <f>D48+200</f>
        <v>#VALUE!</v>
      </c>
      <c r="E50" s="277">
        <f>IF(E9=0,"",IF($AC50="×","×",""))</f>
      </c>
      <c r="F50" s="278">
        <f aca="true" t="shared" si="43" ref="F50:AA50">IF(F9=0,"",IF($AC50="×","×",""))</f>
      </c>
      <c r="G50" s="278">
        <f t="shared" si="43"/>
      </c>
      <c r="H50" s="278">
        <f t="shared" si="43"/>
      </c>
      <c r="I50" s="279">
        <f t="shared" si="43"/>
      </c>
      <c r="J50" s="277">
        <f t="shared" si="43"/>
      </c>
      <c r="K50" s="278">
        <f t="shared" si="43"/>
      </c>
      <c r="L50" s="278">
        <f t="shared" si="43"/>
      </c>
      <c r="M50" s="278">
        <f t="shared" si="43"/>
      </c>
      <c r="N50" s="280">
        <f t="shared" si="43"/>
      </c>
      <c r="O50" s="281">
        <f t="shared" si="43"/>
      </c>
      <c r="P50" s="278">
        <f t="shared" si="43"/>
      </c>
      <c r="Q50" s="278">
        <f t="shared" si="43"/>
      </c>
      <c r="R50" s="278">
        <f t="shared" si="43"/>
      </c>
      <c r="S50" s="279">
        <f t="shared" si="43"/>
      </c>
      <c r="T50" s="277">
        <f t="shared" si="43"/>
      </c>
      <c r="U50" s="278">
        <f t="shared" si="43"/>
      </c>
      <c r="V50" s="278">
        <f t="shared" si="43"/>
      </c>
      <c r="W50" s="278">
        <f t="shared" si="43"/>
      </c>
      <c r="X50" s="280">
        <f t="shared" si="43"/>
      </c>
      <c r="Y50" s="281">
        <f t="shared" si="43"/>
      </c>
      <c r="Z50" s="281">
        <f t="shared" si="43"/>
      </c>
      <c r="AA50" s="281">
        <f t="shared" si="43"/>
      </c>
      <c r="AB50" s="226">
        <f t="shared" si="16"/>
        <v>0</v>
      </c>
      <c r="AC50" s="231">
        <f>VLOOKUP($E6,'小学校データ'!$B$3:$CU$78,70,FALSE)</f>
        <v>214</v>
      </c>
      <c r="AD50" s="63">
        <f t="shared" si="3"/>
        <v>0</v>
      </c>
    </row>
    <row r="51" spans="1:30" s="19" customFormat="1" ht="25.5" customHeight="1" thickBot="1" thickTop="1">
      <c r="A51" s="359"/>
      <c r="B51" s="362"/>
      <c r="C51" s="76" t="str">
        <f>IF(B46="東書","×","5・6下")</f>
        <v>5・6下</v>
      </c>
      <c r="D51" s="236" t="e">
        <f>+D50+1</f>
        <v>#VALUE!</v>
      </c>
      <c r="E51" s="292">
        <f>IF(E9=0,"",IF($AC51="×","×",""))</f>
      </c>
      <c r="F51" s="293">
        <f aca="true" t="shared" si="44" ref="F51:AA51">IF(F9=0,"",IF($AC51="×","×",""))</f>
      </c>
      <c r="G51" s="293">
        <f t="shared" si="44"/>
      </c>
      <c r="H51" s="293">
        <f t="shared" si="44"/>
      </c>
      <c r="I51" s="294">
        <f t="shared" si="44"/>
      </c>
      <c r="J51" s="292">
        <f t="shared" si="44"/>
      </c>
      <c r="K51" s="293">
        <f t="shared" si="44"/>
      </c>
      <c r="L51" s="293">
        <f t="shared" si="44"/>
      </c>
      <c r="M51" s="293">
        <f t="shared" si="44"/>
      </c>
      <c r="N51" s="295">
        <f t="shared" si="44"/>
      </c>
      <c r="O51" s="296">
        <f t="shared" si="44"/>
      </c>
      <c r="P51" s="293">
        <f t="shared" si="44"/>
      </c>
      <c r="Q51" s="293">
        <f t="shared" si="44"/>
      </c>
      <c r="R51" s="293">
        <f t="shared" si="44"/>
      </c>
      <c r="S51" s="294">
        <f t="shared" si="44"/>
      </c>
      <c r="T51" s="292">
        <f t="shared" si="44"/>
      </c>
      <c r="U51" s="293">
        <f t="shared" si="44"/>
      </c>
      <c r="V51" s="293">
        <f t="shared" si="44"/>
      </c>
      <c r="W51" s="293">
        <f t="shared" si="44"/>
      </c>
      <c r="X51" s="295">
        <f t="shared" si="44"/>
      </c>
      <c r="Y51" s="296">
        <f t="shared" si="44"/>
      </c>
      <c r="Z51" s="296">
        <f t="shared" si="44"/>
      </c>
      <c r="AA51" s="296">
        <f t="shared" si="44"/>
      </c>
      <c r="AB51" s="239">
        <f t="shared" si="16"/>
        <v>0</v>
      </c>
      <c r="AC51" s="237">
        <f>VLOOKUP($E6,'小学校データ'!$B$3:$CU$78,71,FALSE)</f>
        <v>214</v>
      </c>
      <c r="AD51" s="238">
        <f t="shared" si="3"/>
        <v>0</v>
      </c>
    </row>
    <row r="52" spans="1:30" s="19" customFormat="1" ht="25.5" customHeight="1" thickBot="1">
      <c r="A52" s="79" t="s">
        <v>7</v>
      </c>
      <c r="B52" s="80" t="str">
        <f>VLOOKUP($E$2,'小学校データ'!$B$3:$CU$78,72,FALSE)</f>
        <v>開隆堂</v>
      </c>
      <c r="C52" s="81" t="s">
        <v>142</v>
      </c>
      <c r="D52" s="82" t="str">
        <f>VLOOKUP($E$2,'小学校データ'!$B$3:$BY$90,72,FALSE)</f>
        <v>開隆堂</v>
      </c>
      <c r="E52" s="83">
        <f>IF(E9=0,"",IF($AC52="×","×",""))</f>
      </c>
      <c r="F52" s="84">
        <f aca="true" t="shared" si="45" ref="F52:AA52">IF(F9=0,"",IF($AC52="×","×",""))</f>
      </c>
      <c r="G52" s="84">
        <f t="shared" si="45"/>
      </c>
      <c r="H52" s="84">
        <f t="shared" si="45"/>
      </c>
      <c r="I52" s="85">
        <f t="shared" si="45"/>
      </c>
      <c r="J52" s="83">
        <f t="shared" si="45"/>
      </c>
      <c r="K52" s="84">
        <f t="shared" si="45"/>
      </c>
      <c r="L52" s="84">
        <f t="shared" si="45"/>
      </c>
      <c r="M52" s="84">
        <f t="shared" si="45"/>
      </c>
      <c r="N52" s="86">
        <f t="shared" si="45"/>
      </c>
      <c r="O52" s="87">
        <f t="shared" si="45"/>
      </c>
      <c r="P52" s="84">
        <f t="shared" si="45"/>
      </c>
      <c r="Q52" s="84">
        <f t="shared" si="45"/>
      </c>
      <c r="R52" s="84">
        <f t="shared" si="45"/>
      </c>
      <c r="S52" s="85">
        <f t="shared" si="45"/>
      </c>
      <c r="T52" s="83">
        <f t="shared" si="45"/>
      </c>
      <c r="U52" s="84">
        <f t="shared" si="45"/>
      </c>
      <c r="V52" s="84">
        <f t="shared" si="45"/>
      </c>
      <c r="W52" s="84">
        <f t="shared" si="45"/>
      </c>
      <c r="X52" s="86">
        <f t="shared" si="45"/>
      </c>
      <c r="Y52" s="87">
        <f t="shared" si="45"/>
      </c>
      <c r="Z52" s="87">
        <f t="shared" si="45"/>
      </c>
      <c r="AA52" s="87">
        <f t="shared" si="45"/>
      </c>
      <c r="AB52" s="230">
        <f t="shared" si="16"/>
        <v>0</v>
      </c>
      <c r="AC52" s="219">
        <f>VLOOKUP($E2,'小学校データ'!$B$3:$CU$78,74,FALSE)</f>
        <v>274</v>
      </c>
      <c r="AD52" s="88">
        <f t="shared" si="3"/>
        <v>0</v>
      </c>
    </row>
    <row r="53" spans="1:30" s="19" customFormat="1" ht="25.5" customHeight="1">
      <c r="A53" s="357" t="s">
        <v>8</v>
      </c>
      <c r="B53" s="373" t="str">
        <f>VLOOKUP($E$2,'小学校データ'!$B$3:$CU$78,75,FALSE)</f>
        <v>東書</v>
      </c>
      <c r="C53" s="45" t="s">
        <v>143</v>
      </c>
      <c r="D53" s="56" t="str">
        <f>VLOOKUP($E$2,'小学校データ'!$B$3:$BY$90,75,FALSE)</f>
        <v>東書</v>
      </c>
      <c r="E53" s="247">
        <f>IF(E9=0,"",IF($AC53="×","×",""))</f>
      </c>
      <c r="F53" s="248">
        <f aca="true" t="shared" si="46" ref="F53:AA53">IF(F9=0,"",IF($AC53="×","×",""))</f>
      </c>
      <c r="G53" s="248">
        <f t="shared" si="46"/>
      </c>
      <c r="H53" s="248">
        <f t="shared" si="46"/>
      </c>
      <c r="I53" s="249">
        <f t="shared" si="46"/>
      </c>
      <c r="J53" s="247">
        <f t="shared" si="46"/>
      </c>
      <c r="K53" s="248">
        <f t="shared" si="46"/>
      </c>
      <c r="L53" s="248">
        <f t="shared" si="46"/>
      </c>
      <c r="M53" s="248">
        <f t="shared" si="46"/>
      </c>
      <c r="N53" s="250">
        <f t="shared" si="46"/>
      </c>
      <c r="O53" s="251">
        <f t="shared" si="46"/>
      </c>
      <c r="P53" s="248">
        <f t="shared" si="46"/>
      </c>
      <c r="Q53" s="248">
        <f t="shared" si="46"/>
      </c>
      <c r="R53" s="248">
        <f t="shared" si="46"/>
      </c>
      <c r="S53" s="249">
        <f t="shared" si="46"/>
      </c>
      <c r="T53" s="247">
        <f t="shared" si="46"/>
      </c>
      <c r="U53" s="248">
        <f t="shared" si="46"/>
      </c>
      <c r="V53" s="248">
        <f t="shared" si="46"/>
      </c>
      <c r="W53" s="248">
        <f t="shared" si="46"/>
      </c>
      <c r="X53" s="250">
        <f t="shared" si="46"/>
      </c>
      <c r="Y53" s="251">
        <f t="shared" si="46"/>
      </c>
      <c r="Z53" s="251">
        <f t="shared" si="46"/>
      </c>
      <c r="AA53" s="251">
        <f t="shared" si="46"/>
      </c>
      <c r="AB53" s="220">
        <f t="shared" si="16"/>
        <v>0</v>
      </c>
      <c r="AC53" s="47">
        <f>VLOOKUP($E2,'小学校データ'!$B$3:$CU$78,77,FALSE)</f>
        <v>208</v>
      </c>
      <c r="AD53" s="73">
        <f t="shared" si="3"/>
        <v>0</v>
      </c>
    </row>
    <row r="54" spans="1:30" s="19" customFormat="1" ht="25.5" customHeight="1" thickBot="1">
      <c r="A54" s="359"/>
      <c r="B54" s="375"/>
      <c r="C54" s="51" t="s">
        <v>142</v>
      </c>
      <c r="D54" s="64" t="e">
        <f>+D53+200</f>
        <v>#VALUE!</v>
      </c>
      <c r="E54" s="257">
        <f>IF(E9=0,"",IF($AC54="×","×",""))</f>
      </c>
      <c r="F54" s="258">
        <f aca="true" t="shared" si="47" ref="F54:AA54">IF(F9=0,"",IF($AC54="×","×",""))</f>
      </c>
      <c r="G54" s="258">
        <f t="shared" si="47"/>
      </c>
      <c r="H54" s="258">
        <f t="shared" si="47"/>
      </c>
      <c r="I54" s="259">
        <f t="shared" si="47"/>
      </c>
      <c r="J54" s="257">
        <f t="shared" si="47"/>
      </c>
      <c r="K54" s="258">
        <f t="shared" si="47"/>
      </c>
      <c r="L54" s="258">
        <f t="shared" si="47"/>
      </c>
      <c r="M54" s="258">
        <f t="shared" si="47"/>
      </c>
      <c r="N54" s="260">
        <f t="shared" si="47"/>
      </c>
      <c r="O54" s="261">
        <f t="shared" si="47"/>
      </c>
      <c r="P54" s="258">
        <f t="shared" si="47"/>
      </c>
      <c r="Q54" s="258">
        <f t="shared" si="47"/>
      </c>
      <c r="R54" s="258">
        <f t="shared" si="47"/>
      </c>
      <c r="S54" s="259">
        <f t="shared" si="47"/>
      </c>
      <c r="T54" s="257">
        <f t="shared" si="47"/>
      </c>
      <c r="U54" s="258">
        <f t="shared" si="47"/>
      </c>
      <c r="V54" s="258">
        <f t="shared" si="47"/>
      </c>
      <c r="W54" s="258">
        <f t="shared" si="47"/>
      </c>
      <c r="X54" s="260">
        <f t="shared" si="47"/>
      </c>
      <c r="Y54" s="261">
        <f t="shared" si="47"/>
      </c>
      <c r="Z54" s="261">
        <f t="shared" si="47"/>
      </c>
      <c r="AA54" s="261">
        <f t="shared" si="47"/>
      </c>
      <c r="AB54" s="222">
        <f t="shared" si="16"/>
        <v>0</v>
      </c>
      <c r="AC54" s="53">
        <f>VLOOKUP($E2,'小学校データ'!$B$3:$CU$78,77,FALSE)</f>
        <v>208</v>
      </c>
      <c r="AD54" s="58">
        <f t="shared" si="3"/>
        <v>0</v>
      </c>
    </row>
    <row r="55" spans="1:30" s="92" customFormat="1" ht="25.5" customHeight="1" thickBot="1" thickTop="1">
      <c r="A55" s="363" t="s">
        <v>60</v>
      </c>
      <c r="B55" s="364"/>
      <c r="C55" s="365"/>
      <c r="D55" s="89"/>
      <c r="E55" s="83">
        <f>SUM(E10:E54)</f>
        <v>0</v>
      </c>
      <c r="F55" s="84">
        <f aca="true" t="shared" si="48" ref="F55:AA55">SUM(F10:F54)</f>
        <v>0</v>
      </c>
      <c r="G55" s="84">
        <f t="shared" si="48"/>
        <v>0</v>
      </c>
      <c r="H55" s="84">
        <f t="shared" si="48"/>
        <v>0</v>
      </c>
      <c r="I55" s="85">
        <f t="shared" si="48"/>
        <v>0</v>
      </c>
      <c r="J55" s="83">
        <f t="shared" si="48"/>
        <v>0</v>
      </c>
      <c r="K55" s="84">
        <f t="shared" si="48"/>
        <v>0</v>
      </c>
      <c r="L55" s="84">
        <f t="shared" si="48"/>
        <v>0</v>
      </c>
      <c r="M55" s="84">
        <f t="shared" si="48"/>
        <v>0</v>
      </c>
      <c r="N55" s="86">
        <f t="shared" si="48"/>
        <v>0</v>
      </c>
      <c r="O55" s="87">
        <f t="shared" si="48"/>
        <v>0</v>
      </c>
      <c r="P55" s="84">
        <f t="shared" si="48"/>
        <v>0</v>
      </c>
      <c r="Q55" s="84">
        <f t="shared" si="48"/>
        <v>0</v>
      </c>
      <c r="R55" s="84">
        <f t="shared" si="48"/>
        <v>0</v>
      </c>
      <c r="S55" s="85">
        <f t="shared" si="48"/>
        <v>0</v>
      </c>
      <c r="T55" s="83">
        <f t="shared" si="48"/>
        <v>0</v>
      </c>
      <c r="U55" s="84">
        <f t="shared" si="48"/>
        <v>0</v>
      </c>
      <c r="V55" s="84">
        <f t="shared" si="48"/>
        <v>0</v>
      </c>
      <c r="W55" s="84">
        <f t="shared" si="48"/>
        <v>0</v>
      </c>
      <c r="X55" s="86">
        <f t="shared" si="48"/>
        <v>0</v>
      </c>
      <c r="Y55" s="87">
        <f t="shared" si="48"/>
        <v>0</v>
      </c>
      <c r="Z55" s="84">
        <f t="shared" si="48"/>
        <v>0</v>
      </c>
      <c r="AA55" s="90">
        <f t="shared" si="48"/>
        <v>0</v>
      </c>
      <c r="AB55" s="366">
        <f>SUM(AB10:AB54)</f>
        <v>0</v>
      </c>
      <c r="AC55" s="367"/>
      <c r="AD55" s="91">
        <f>SUM(AD10:AD54)</f>
        <v>0</v>
      </c>
    </row>
    <row r="56" spans="13:30" s="22" customFormat="1" ht="18.75" customHeight="1">
      <c r="M56" s="368" t="s">
        <v>39</v>
      </c>
      <c r="N56" s="368"/>
      <c r="O56" s="368"/>
      <c r="P56" s="368"/>
      <c r="Q56" s="368"/>
      <c r="R56" s="369" t="s">
        <v>184</v>
      </c>
      <c r="S56" s="370"/>
      <c r="T56" s="370"/>
      <c r="U56" s="370"/>
      <c r="V56" s="370"/>
      <c r="W56" s="371" t="s">
        <v>40</v>
      </c>
      <c r="X56" s="371"/>
      <c r="Y56" s="371"/>
      <c r="Z56" s="371"/>
      <c r="AA56" s="371"/>
      <c r="AB56" s="371"/>
      <c r="AC56" s="371"/>
      <c r="AD56" s="371"/>
    </row>
    <row r="57" spans="1:30" s="22" customFormat="1" ht="18.75" customHeight="1">
      <c r="A57" s="344" t="s">
        <v>41</v>
      </c>
      <c r="B57" s="344"/>
      <c r="C57" s="346">
        <f>VLOOKUP($E2,'小学校データ'!$B$3:$CU$78,2,FALSE)</f>
        <v>0</v>
      </c>
      <c r="D57" s="93"/>
      <c r="E57" s="348" t="str">
        <f>VLOOKUP($D2,'小学校データ'!$B$3:$CU$78,3,FALSE)</f>
        <v>須賀川養護医大分校</v>
      </c>
      <c r="F57" s="348"/>
      <c r="G57" s="348"/>
      <c r="H57" s="348"/>
      <c r="I57" s="348"/>
      <c r="J57" s="348"/>
      <c r="K57" s="348"/>
      <c r="L57" s="348"/>
      <c r="M57" s="350">
        <f>AD55</f>
        <v>0</v>
      </c>
      <c r="N57" s="351"/>
      <c r="O57" s="351"/>
      <c r="P57" s="351"/>
      <c r="Q57" s="352"/>
      <c r="R57" s="356" t="s">
        <v>185</v>
      </c>
      <c r="S57" s="310">
        <v>100</v>
      </c>
      <c r="T57" s="356" t="s">
        <v>185</v>
      </c>
      <c r="U57" s="372">
        <v>0.11</v>
      </c>
      <c r="V57" s="341" t="s">
        <v>186</v>
      </c>
      <c r="W57" s="335">
        <f>ROUND(M57*100/105.4*0.11,0)</f>
        <v>0</v>
      </c>
      <c r="X57" s="336"/>
      <c r="Y57" s="336"/>
      <c r="Z57" s="336"/>
      <c r="AA57" s="337"/>
      <c r="AB57" s="94"/>
      <c r="AC57" s="94"/>
      <c r="AD57" s="94"/>
    </row>
    <row r="58" spans="1:30" s="22" customFormat="1" ht="18.75" customHeight="1">
      <c r="A58" s="345"/>
      <c r="B58" s="345"/>
      <c r="C58" s="347"/>
      <c r="D58" s="95"/>
      <c r="E58" s="349"/>
      <c r="F58" s="349"/>
      <c r="G58" s="349"/>
      <c r="H58" s="349"/>
      <c r="I58" s="349"/>
      <c r="J58" s="349"/>
      <c r="K58" s="349"/>
      <c r="L58" s="349"/>
      <c r="M58" s="353"/>
      <c r="N58" s="354"/>
      <c r="O58" s="354"/>
      <c r="P58" s="354"/>
      <c r="Q58" s="355"/>
      <c r="R58" s="356"/>
      <c r="S58" s="309">
        <v>105.4</v>
      </c>
      <c r="T58" s="356"/>
      <c r="U58" s="372"/>
      <c r="V58" s="341"/>
      <c r="W58" s="338"/>
      <c r="X58" s="339"/>
      <c r="Y58" s="339"/>
      <c r="Z58" s="339"/>
      <c r="AA58" s="340"/>
      <c r="AB58" s="94"/>
      <c r="AC58" s="94"/>
      <c r="AD58" s="94"/>
    </row>
    <row r="59" spans="2:30" s="22" customFormat="1" ht="18.75" customHeight="1">
      <c r="B59" s="23"/>
      <c r="C59" s="24"/>
      <c r="D59" s="24"/>
      <c r="M59" s="342"/>
      <c r="N59" s="342"/>
      <c r="O59" s="342"/>
      <c r="P59" s="342"/>
      <c r="Q59" s="342"/>
      <c r="R59" s="342"/>
      <c r="S59" s="342"/>
      <c r="T59" s="343" t="s">
        <v>183</v>
      </c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</row>
  </sheetData>
  <sheetProtection/>
  <mergeCells count="45">
    <mergeCell ref="A5:B5"/>
    <mergeCell ref="M6:M8"/>
    <mergeCell ref="B22:B25"/>
    <mergeCell ref="A26:A27"/>
    <mergeCell ref="N5:AD6"/>
    <mergeCell ref="A8:L8"/>
    <mergeCell ref="N8:X8"/>
    <mergeCell ref="A1:C1"/>
    <mergeCell ref="A2:C2"/>
    <mergeCell ref="A3:E3"/>
    <mergeCell ref="G3:AD3"/>
    <mergeCell ref="E4:F5"/>
    <mergeCell ref="A53:A54"/>
    <mergeCell ref="B53:B54"/>
    <mergeCell ref="N7:X7"/>
    <mergeCell ref="Y7:Y8"/>
    <mergeCell ref="AB7:AD8"/>
    <mergeCell ref="U57:U58"/>
    <mergeCell ref="A38:A39"/>
    <mergeCell ref="B38:B39"/>
    <mergeCell ref="A10:A15"/>
    <mergeCell ref="A16:A21"/>
    <mergeCell ref="A22:A25"/>
    <mergeCell ref="A28:A33"/>
    <mergeCell ref="B28:B33"/>
    <mergeCell ref="A34:A37"/>
    <mergeCell ref="B34:B37"/>
    <mergeCell ref="A40:A45"/>
    <mergeCell ref="A46:A51"/>
    <mergeCell ref="B46:B51"/>
    <mergeCell ref="A55:C55"/>
    <mergeCell ref="AB55:AC55"/>
    <mergeCell ref="M56:Q56"/>
    <mergeCell ref="R56:V56"/>
    <mergeCell ref="W56:AD56"/>
    <mergeCell ref="W57:AA58"/>
    <mergeCell ref="V57:V58"/>
    <mergeCell ref="M59:S59"/>
    <mergeCell ref="T59:AD59"/>
    <mergeCell ref="A57:B58"/>
    <mergeCell ref="C57:C58"/>
    <mergeCell ref="E57:L58"/>
    <mergeCell ref="M57:Q58"/>
    <mergeCell ref="R57:R58"/>
    <mergeCell ref="T57:T58"/>
  </mergeCells>
  <conditionalFormatting sqref="A57:B58 C57:E57 A59:H59 AE56:IV59 A5:A8 AE5:IV8 M6:M8 H6:L7 B5:D7 E6:F7 G5:G7">
    <cfRule type="cellIs" priority="5" dxfId="5" operator="between" stopIfTrue="1">
      <formula>0</formula>
      <formula>0</formula>
    </cfRule>
  </conditionalFormatting>
  <conditionalFormatting sqref="M56:O56 M59:R59 R56:W56">
    <cfRule type="cellIs" priority="2" dxfId="5" operator="between" stopIfTrue="1">
      <formula>0</formula>
      <formula>0</formula>
    </cfRule>
  </conditionalFormatting>
  <conditionalFormatting sqref="M57:O58 W57 R57:V58">
    <cfRule type="cellIs" priority="1" dxfId="5" operator="between" stopIfTrue="1">
      <formula>0</formula>
      <formula>0</formula>
    </cfRule>
  </conditionalFormatting>
  <printOptions horizontalCentered="1"/>
  <pageMargins left="0.15748031496062992" right="0" top="0.3937007874015748" bottom="0" header="0.15748031496062992" footer="0"/>
  <pageSetup fitToHeight="1" fitToWidth="1" horizontalDpi="600" verticalDpi="600" orientation="portrait" paperSize="12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3.875" style="96" customWidth="1"/>
    <col min="2" max="2" width="4.75390625" style="96" customWidth="1"/>
    <col min="3" max="3" width="5.25390625" style="25" customWidth="1"/>
    <col min="4" max="16" width="6.125" style="14" customWidth="1"/>
    <col min="17" max="17" width="6.25390625" style="210" customWidth="1"/>
    <col min="18" max="18" width="6.25390625" style="212" customWidth="1"/>
    <col min="19" max="19" width="13.50390625" style="16" customWidth="1"/>
    <col min="20" max="16384" width="9.00390625" style="14" customWidth="1"/>
  </cols>
  <sheetData>
    <row r="1" spans="1:24" s="18" customFormat="1" ht="16.5" customHeight="1">
      <c r="A1" s="430"/>
      <c r="B1" s="430"/>
      <c r="C1" s="430"/>
      <c r="D1" s="99"/>
      <c r="E1" s="100"/>
      <c r="Q1" s="101"/>
      <c r="R1" s="101"/>
      <c r="T1" s="28"/>
      <c r="V1" s="28"/>
      <c r="W1" s="28"/>
      <c r="X1" s="28"/>
    </row>
    <row r="2" spans="1:24" s="18" customFormat="1" ht="23.25" customHeight="1">
      <c r="A2" s="431" t="s">
        <v>200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102"/>
      <c r="U2" s="102"/>
      <c r="V2" s="28"/>
      <c r="W2" s="28"/>
      <c r="X2" s="28"/>
    </row>
    <row r="3" spans="1:19" s="19" customFormat="1" ht="16.5" customHeight="1">
      <c r="A3" s="432" t="s">
        <v>30</v>
      </c>
      <c r="B3" s="433"/>
      <c r="C3" s="97"/>
      <c r="I3" s="397" t="str">
        <f>+'小学校'!N5</f>
        <v>提出の必要ありません。</v>
      </c>
      <c r="J3" s="397"/>
      <c r="K3" s="397"/>
      <c r="L3" s="397"/>
      <c r="M3" s="397"/>
      <c r="N3" s="397"/>
      <c r="O3" s="397"/>
      <c r="P3" s="397"/>
      <c r="Q3" s="397"/>
      <c r="R3" s="397"/>
      <c r="S3" s="397"/>
    </row>
    <row r="4" spans="1:19" s="19" customFormat="1" ht="16.5" customHeight="1">
      <c r="A4" s="396" t="s">
        <v>31</v>
      </c>
      <c r="B4" s="396"/>
      <c r="C4" s="396"/>
      <c r="D4" s="396"/>
      <c r="E4" s="396"/>
      <c r="F4" s="396"/>
      <c r="G4" s="396"/>
      <c r="H4" s="246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19" customFormat="1" ht="16.5" customHeight="1">
      <c r="A5" s="396" t="s">
        <v>33</v>
      </c>
      <c r="B5" s="396"/>
      <c r="C5" s="396"/>
      <c r="D5" s="396"/>
      <c r="E5" s="396"/>
      <c r="F5" s="396"/>
      <c r="G5" s="396"/>
      <c r="H5" s="396"/>
      <c r="I5" s="396"/>
      <c r="J5" s="244"/>
      <c r="K5" s="434" t="str">
        <f>+'小学校'!N7</f>
        <v>※該当が無い場合はこの用紙『該当無し』に○で囲んで</v>
      </c>
      <c r="L5" s="435"/>
      <c r="M5" s="435"/>
      <c r="N5" s="435"/>
      <c r="O5" s="435"/>
      <c r="P5" s="435"/>
      <c r="Q5" s="435"/>
      <c r="R5" s="435"/>
      <c r="S5" s="435"/>
    </row>
    <row r="6" spans="1:19" s="19" customFormat="1" ht="16.5" customHeight="1" thickBot="1">
      <c r="A6" s="413" t="s">
        <v>34</v>
      </c>
      <c r="B6" s="413"/>
      <c r="C6" s="413"/>
      <c r="D6" s="413"/>
      <c r="E6" s="413"/>
      <c r="F6" s="413"/>
      <c r="G6" s="413"/>
      <c r="H6" s="413"/>
      <c r="I6" s="413"/>
      <c r="J6" s="245"/>
      <c r="K6" s="434" t="str">
        <f>+'小学校'!N8</f>
        <v>　ファックスでも構いませんので必ず返送して下さい.</v>
      </c>
      <c r="L6" s="435"/>
      <c r="M6" s="435"/>
      <c r="N6" s="435"/>
      <c r="O6" s="435"/>
      <c r="P6" s="435"/>
      <c r="Q6" s="435"/>
      <c r="R6" s="435"/>
      <c r="S6" s="435"/>
    </row>
    <row r="7" spans="1:19" s="114" customFormat="1" ht="77.25" customHeight="1" thickBot="1">
      <c r="A7" s="103" t="s">
        <v>144</v>
      </c>
      <c r="B7" s="104" t="s">
        <v>35</v>
      </c>
      <c r="C7" s="105" t="s">
        <v>37</v>
      </c>
      <c r="D7" s="106"/>
      <c r="E7" s="107"/>
      <c r="F7" s="107"/>
      <c r="G7" s="107"/>
      <c r="H7" s="108"/>
      <c r="I7" s="109"/>
      <c r="J7" s="107"/>
      <c r="K7" s="107"/>
      <c r="L7" s="107"/>
      <c r="M7" s="110"/>
      <c r="N7" s="106"/>
      <c r="O7" s="107"/>
      <c r="P7" s="108"/>
      <c r="Q7" s="111" t="s">
        <v>38</v>
      </c>
      <c r="R7" s="112" t="s">
        <v>45</v>
      </c>
      <c r="S7" s="113" t="s">
        <v>145</v>
      </c>
    </row>
    <row r="8" spans="1:19" ht="24" customHeight="1">
      <c r="A8" s="398" t="s">
        <v>146</v>
      </c>
      <c r="B8" s="407" t="s">
        <v>174</v>
      </c>
      <c r="C8" s="115" t="s">
        <v>147</v>
      </c>
      <c r="D8" s="116"/>
      <c r="E8" s="117"/>
      <c r="F8" s="117"/>
      <c r="G8" s="117"/>
      <c r="H8" s="118"/>
      <c r="I8" s="119"/>
      <c r="J8" s="117"/>
      <c r="K8" s="117"/>
      <c r="L8" s="117"/>
      <c r="M8" s="120"/>
      <c r="N8" s="121"/>
      <c r="O8" s="117"/>
      <c r="P8" s="122"/>
      <c r="Q8" s="123">
        <f>SUM(D8:P8)</f>
        <v>0</v>
      </c>
      <c r="R8" s="124">
        <v>878</v>
      </c>
      <c r="S8" s="125">
        <f aca="true" t="shared" si="0" ref="S8:S29">Q8*R8</f>
        <v>0</v>
      </c>
    </row>
    <row r="9" spans="1:19" ht="24" customHeight="1">
      <c r="A9" s="399"/>
      <c r="B9" s="408"/>
      <c r="C9" s="126" t="s">
        <v>148</v>
      </c>
      <c r="D9" s="127"/>
      <c r="E9" s="128"/>
      <c r="F9" s="128"/>
      <c r="G9" s="128"/>
      <c r="H9" s="129"/>
      <c r="I9" s="130"/>
      <c r="J9" s="128"/>
      <c r="K9" s="128"/>
      <c r="L9" s="128"/>
      <c r="M9" s="131"/>
      <c r="N9" s="132"/>
      <c r="O9" s="128"/>
      <c r="P9" s="133"/>
      <c r="Q9" s="134">
        <f aca="true" t="shared" si="1" ref="Q9:Q29">SUM(D9:P9)</f>
        <v>0</v>
      </c>
      <c r="R9" s="135">
        <v>895</v>
      </c>
      <c r="S9" s="136">
        <f t="shared" si="0"/>
        <v>0</v>
      </c>
    </row>
    <row r="10" spans="1:19" ht="24" customHeight="1" thickBot="1">
      <c r="A10" s="400"/>
      <c r="B10" s="409"/>
      <c r="C10" s="137" t="s">
        <v>149</v>
      </c>
      <c r="D10" s="138"/>
      <c r="E10" s="139"/>
      <c r="F10" s="139"/>
      <c r="G10" s="139"/>
      <c r="H10" s="140"/>
      <c r="I10" s="141"/>
      <c r="J10" s="139"/>
      <c r="K10" s="139"/>
      <c r="L10" s="139"/>
      <c r="M10" s="142"/>
      <c r="N10" s="143"/>
      <c r="O10" s="139"/>
      <c r="P10" s="144"/>
      <c r="Q10" s="145">
        <f t="shared" si="1"/>
        <v>0</v>
      </c>
      <c r="R10" s="146">
        <v>859</v>
      </c>
      <c r="S10" s="147">
        <f t="shared" si="0"/>
        <v>0</v>
      </c>
    </row>
    <row r="11" spans="1:19" ht="24" customHeight="1">
      <c r="A11" s="398" t="s">
        <v>150</v>
      </c>
      <c r="B11" s="407" t="s">
        <v>175</v>
      </c>
      <c r="C11" s="115" t="s">
        <v>147</v>
      </c>
      <c r="D11" s="116"/>
      <c r="E11" s="117"/>
      <c r="F11" s="117"/>
      <c r="G11" s="117"/>
      <c r="H11" s="118"/>
      <c r="I11" s="119"/>
      <c r="J11" s="117"/>
      <c r="K11" s="117"/>
      <c r="L11" s="117"/>
      <c r="M11" s="120"/>
      <c r="N11" s="121"/>
      <c r="O11" s="117"/>
      <c r="P11" s="122"/>
      <c r="Q11" s="148">
        <f t="shared" si="1"/>
        <v>0</v>
      </c>
      <c r="R11" s="149">
        <v>2374</v>
      </c>
      <c r="S11" s="150">
        <f t="shared" si="0"/>
        <v>0</v>
      </c>
    </row>
    <row r="12" spans="1:19" ht="24" customHeight="1">
      <c r="A12" s="399"/>
      <c r="B12" s="408"/>
      <c r="C12" s="151" t="s">
        <v>151</v>
      </c>
      <c r="D12" s="152"/>
      <c r="E12" s="128"/>
      <c r="F12" s="128"/>
      <c r="G12" s="128"/>
      <c r="H12" s="129"/>
      <c r="I12" s="130"/>
      <c r="J12" s="128"/>
      <c r="K12" s="128"/>
      <c r="L12" s="128"/>
      <c r="M12" s="131"/>
      <c r="N12" s="132"/>
      <c r="O12" s="128"/>
      <c r="P12" s="133"/>
      <c r="Q12" s="134">
        <f t="shared" si="1"/>
        <v>0</v>
      </c>
      <c r="R12" s="135">
        <v>1407</v>
      </c>
      <c r="S12" s="136">
        <f t="shared" si="0"/>
        <v>0</v>
      </c>
    </row>
    <row r="13" spans="1:19" ht="24" customHeight="1">
      <c r="A13" s="399"/>
      <c r="B13" s="408"/>
      <c r="C13" s="151" t="s">
        <v>152</v>
      </c>
      <c r="D13" s="152"/>
      <c r="E13" s="128"/>
      <c r="F13" s="128"/>
      <c r="G13" s="128"/>
      <c r="H13" s="129"/>
      <c r="I13" s="130"/>
      <c r="J13" s="128"/>
      <c r="K13" s="128"/>
      <c r="L13" s="128"/>
      <c r="M13" s="131"/>
      <c r="N13" s="132"/>
      <c r="O13" s="128"/>
      <c r="P13" s="133"/>
      <c r="Q13" s="134">
        <f t="shared" si="1"/>
        <v>0</v>
      </c>
      <c r="R13" s="135">
        <v>1760</v>
      </c>
      <c r="S13" s="136">
        <f t="shared" si="0"/>
        <v>0</v>
      </c>
    </row>
    <row r="14" spans="1:19" ht="24" customHeight="1" thickBot="1">
      <c r="A14" s="400"/>
      <c r="B14" s="409"/>
      <c r="C14" s="153" t="s">
        <v>149</v>
      </c>
      <c r="D14" s="154"/>
      <c r="E14" s="155"/>
      <c r="F14" s="155"/>
      <c r="G14" s="155"/>
      <c r="H14" s="156"/>
      <c r="I14" s="157"/>
      <c r="J14" s="155"/>
      <c r="K14" s="155"/>
      <c r="L14" s="155"/>
      <c r="M14" s="158"/>
      <c r="N14" s="159"/>
      <c r="O14" s="155"/>
      <c r="P14" s="160"/>
      <c r="Q14" s="161">
        <f t="shared" si="1"/>
        <v>0</v>
      </c>
      <c r="R14" s="146">
        <v>1553</v>
      </c>
      <c r="S14" s="147">
        <f t="shared" si="0"/>
        <v>0</v>
      </c>
    </row>
    <row r="15" spans="1:19" ht="24" customHeight="1">
      <c r="A15" s="401" t="s">
        <v>153</v>
      </c>
      <c r="B15" s="407" t="s">
        <v>174</v>
      </c>
      <c r="C15" s="162" t="s">
        <v>147</v>
      </c>
      <c r="D15" s="163"/>
      <c r="E15" s="164"/>
      <c r="F15" s="164"/>
      <c r="G15" s="164"/>
      <c r="H15" s="165"/>
      <c r="I15" s="166"/>
      <c r="J15" s="164"/>
      <c r="K15" s="164"/>
      <c r="L15" s="164"/>
      <c r="M15" s="167"/>
      <c r="N15" s="168"/>
      <c r="O15" s="164"/>
      <c r="P15" s="169"/>
      <c r="Q15" s="170">
        <f t="shared" si="1"/>
        <v>0</v>
      </c>
      <c r="R15" s="149">
        <v>1340</v>
      </c>
      <c r="S15" s="150">
        <f t="shared" si="0"/>
        <v>0</v>
      </c>
    </row>
    <row r="16" spans="1:19" ht="24" customHeight="1">
      <c r="A16" s="402"/>
      <c r="B16" s="408"/>
      <c r="C16" s="126" t="s">
        <v>148</v>
      </c>
      <c r="D16" s="127"/>
      <c r="E16" s="128"/>
      <c r="F16" s="128"/>
      <c r="G16" s="128"/>
      <c r="H16" s="129"/>
      <c r="I16" s="130"/>
      <c r="J16" s="128"/>
      <c r="K16" s="128"/>
      <c r="L16" s="128"/>
      <c r="M16" s="131"/>
      <c r="N16" s="132"/>
      <c r="O16" s="128"/>
      <c r="P16" s="133"/>
      <c r="Q16" s="134">
        <f t="shared" si="1"/>
        <v>0</v>
      </c>
      <c r="R16" s="135">
        <v>1234</v>
      </c>
      <c r="S16" s="136">
        <f t="shared" si="0"/>
        <v>0</v>
      </c>
    </row>
    <row r="17" spans="1:19" ht="24" customHeight="1" thickBot="1">
      <c r="A17" s="403"/>
      <c r="B17" s="409"/>
      <c r="C17" s="153" t="s">
        <v>149</v>
      </c>
      <c r="D17" s="154"/>
      <c r="E17" s="155"/>
      <c r="F17" s="155"/>
      <c r="G17" s="155"/>
      <c r="H17" s="156"/>
      <c r="I17" s="157"/>
      <c r="J17" s="155"/>
      <c r="K17" s="155"/>
      <c r="L17" s="155"/>
      <c r="M17" s="158"/>
      <c r="N17" s="159"/>
      <c r="O17" s="155"/>
      <c r="P17" s="160"/>
      <c r="Q17" s="161">
        <f t="shared" si="1"/>
        <v>0</v>
      </c>
      <c r="R17" s="146">
        <v>1183</v>
      </c>
      <c r="S17" s="147">
        <f t="shared" si="0"/>
        <v>0</v>
      </c>
    </row>
    <row r="18" spans="1:19" ht="24" customHeight="1">
      <c r="A18" s="404" t="s">
        <v>154</v>
      </c>
      <c r="B18" s="407" t="s">
        <v>155</v>
      </c>
      <c r="C18" s="327" t="s">
        <v>47</v>
      </c>
      <c r="D18" s="116"/>
      <c r="E18" s="117"/>
      <c r="F18" s="117"/>
      <c r="G18" s="117"/>
      <c r="H18" s="118"/>
      <c r="I18" s="119"/>
      <c r="J18" s="117"/>
      <c r="K18" s="117"/>
      <c r="L18" s="117"/>
      <c r="M18" s="120"/>
      <c r="N18" s="121"/>
      <c r="O18" s="117"/>
      <c r="P18" s="122"/>
      <c r="Q18" s="148">
        <f t="shared" si="1"/>
        <v>0</v>
      </c>
      <c r="R18" s="328">
        <v>4964</v>
      </c>
      <c r="S18" s="179">
        <f t="shared" si="0"/>
        <v>0</v>
      </c>
    </row>
    <row r="19" spans="1:19" ht="24" customHeight="1">
      <c r="A19" s="405"/>
      <c r="B19" s="408"/>
      <c r="C19" s="172" t="s">
        <v>56</v>
      </c>
      <c r="D19" s="127"/>
      <c r="E19" s="128"/>
      <c r="F19" s="128"/>
      <c r="G19" s="128"/>
      <c r="H19" s="129"/>
      <c r="I19" s="130"/>
      <c r="J19" s="128"/>
      <c r="K19" s="128"/>
      <c r="L19" s="128"/>
      <c r="M19" s="131"/>
      <c r="N19" s="132"/>
      <c r="O19" s="128"/>
      <c r="P19" s="133"/>
      <c r="Q19" s="134">
        <f t="shared" si="1"/>
        <v>0</v>
      </c>
      <c r="R19" s="173">
        <v>4843</v>
      </c>
      <c r="S19" s="174">
        <f t="shared" si="0"/>
        <v>0</v>
      </c>
    </row>
    <row r="20" spans="1:19" ht="24" customHeight="1">
      <c r="A20" s="405"/>
      <c r="B20" s="408"/>
      <c r="C20" s="172" t="s">
        <v>156</v>
      </c>
      <c r="D20" s="127"/>
      <c r="E20" s="128"/>
      <c r="F20" s="128"/>
      <c r="G20" s="128"/>
      <c r="H20" s="129"/>
      <c r="I20" s="130"/>
      <c r="J20" s="128"/>
      <c r="K20" s="128"/>
      <c r="L20" s="128"/>
      <c r="M20" s="131"/>
      <c r="N20" s="132"/>
      <c r="O20" s="128"/>
      <c r="P20" s="133"/>
      <c r="Q20" s="134">
        <f t="shared" si="1"/>
        <v>0</v>
      </c>
      <c r="R20" s="173">
        <v>3567</v>
      </c>
      <c r="S20" s="174">
        <f t="shared" si="0"/>
        <v>0</v>
      </c>
    </row>
    <row r="21" spans="1:19" ht="24" customHeight="1">
      <c r="A21" s="405"/>
      <c r="B21" s="408"/>
      <c r="C21" s="126" t="s">
        <v>157</v>
      </c>
      <c r="D21" s="127"/>
      <c r="E21" s="128"/>
      <c r="F21" s="128"/>
      <c r="G21" s="128"/>
      <c r="H21" s="129"/>
      <c r="I21" s="130"/>
      <c r="J21" s="128"/>
      <c r="K21" s="128"/>
      <c r="L21" s="128"/>
      <c r="M21" s="131"/>
      <c r="N21" s="132"/>
      <c r="O21" s="128"/>
      <c r="P21" s="133"/>
      <c r="Q21" s="134">
        <f t="shared" si="1"/>
        <v>0</v>
      </c>
      <c r="R21" s="173">
        <v>3759</v>
      </c>
      <c r="S21" s="174">
        <f t="shared" si="0"/>
        <v>0</v>
      </c>
    </row>
    <row r="22" spans="1:19" ht="24" customHeight="1">
      <c r="A22" s="405"/>
      <c r="B22" s="408"/>
      <c r="C22" s="172" t="s">
        <v>158</v>
      </c>
      <c r="D22" s="175"/>
      <c r="E22" s="128"/>
      <c r="F22" s="128"/>
      <c r="G22" s="128"/>
      <c r="H22" s="129"/>
      <c r="I22" s="130"/>
      <c r="J22" s="128"/>
      <c r="K22" s="128"/>
      <c r="L22" s="128"/>
      <c r="M22" s="131"/>
      <c r="N22" s="132"/>
      <c r="O22" s="128"/>
      <c r="P22" s="133"/>
      <c r="Q22" s="134">
        <f t="shared" si="1"/>
        <v>0</v>
      </c>
      <c r="R22" s="173">
        <v>3335</v>
      </c>
      <c r="S22" s="174">
        <f t="shared" si="0"/>
        <v>0</v>
      </c>
    </row>
    <row r="23" spans="1:19" ht="24" customHeight="1" thickBot="1">
      <c r="A23" s="406"/>
      <c r="B23" s="409"/>
      <c r="C23" s="180" t="s">
        <v>159</v>
      </c>
      <c r="D23" s="176"/>
      <c r="E23" s="155"/>
      <c r="F23" s="155"/>
      <c r="G23" s="155"/>
      <c r="H23" s="156"/>
      <c r="I23" s="157"/>
      <c r="J23" s="155"/>
      <c r="K23" s="155"/>
      <c r="L23" s="155"/>
      <c r="M23" s="158"/>
      <c r="N23" s="159"/>
      <c r="O23" s="155"/>
      <c r="P23" s="160"/>
      <c r="Q23" s="161">
        <f t="shared" si="1"/>
        <v>0</v>
      </c>
      <c r="R23" s="177">
        <v>3297</v>
      </c>
      <c r="S23" s="178">
        <f t="shared" si="0"/>
        <v>0</v>
      </c>
    </row>
    <row r="24" spans="1:19" ht="24" customHeight="1" hidden="1">
      <c r="A24" s="410" t="s">
        <v>160</v>
      </c>
      <c r="B24" s="407" t="s">
        <v>155</v>
      </c>
      <c r="C24" s="115" t="s">
        <v>161</v>
      </c>
      <c r="D24" s="116"/>
      <c r="E24" s="117"/>
      <c r="F24" s="117"/>
      <c r="G24" s="117"/>
      <c r="H24" s="118"/>
      <c r="I24" s="119"/>
      <c r="J24" s="117"/>
      <c r="K24" s="117"/>
      <c r="L24" s="117"/>
      <c r="M24" s="120"/>
      <c r="N24" s="121"/>
      <c r="O24" s="117"/>
      <c r="P24" s="122"/>
      <c r="Q24" s="148">
        <f t="shared" si="1"/>
        <v>0</v>
      </c>
      <c r="R24" s="171">
        <v>3056</v>
      </c>
      <c r="S24" s="179">
        <f t="shared" si="0"/>
        <v>0</v>
      </c>
    </row>
    <row r="25" spans="1:19" ht="24" customHeight="1" hidden="1">
      <c r="A25" s="411"/>
      <c r="B25" s="408"/>
      <c r="C25" s="126" t="s">
        <v>162</v>
      </c>
      <c r="D25" s="127"/>
      <c r="E25" s="128"/>
      <c r="F25" s="128"/>
      <c r="G25" s="128"/>
      <c r="H25" s="129"/>
      <c r="I25" s="130"/>
      <c r="J25" s="128"/>
      <c r="K25" s="128"/>
      <c r="L25" s="128"/>
      <c r="M25" s="131"/>
      <c r="N25" s="132"/>
      <c r="O25" s="128"/>
      <c r="P25" s="133"/>
      <c r="Q25" s="134">
        <f t="shared" si="1"/>
        <v>0</v>
      </c>
      <c r="R25" s="173">
        <v>3458</v>
      </c>
      <c r="S25" s="174">
        <f t="shared" si="0"/>
        <v>0</v>
      </c>
    </row>
    <row r="26" spans="1:19" ht="24" customHeight="1" hidden="1">
      <c r="A26" s="411"/>
      <c r="B26" s="408"/>
      <c r="C26" s="126" t="s">
        <v>163</v>
      </c>
      <c r="D26" s="127"/>
      <c r="E26" s="128"/>
      <c r="F26" s="128"/>
      <c r="G26" s="128"/>
      <c r="H26" s="129"/>
      <c r="I26" s="130"/>
      <c r="J26" s="128"/>
      <c r="K26" s="128"/>
      <c r="L26" s="128"/>
      <c r="M26" s="131"/>
      <c r="N26" s="132"/>
      <c r="O26" s="128"/>
      <c r="P26" s="133"/>
      <c r="Q26" s="134">
        <f t="shared" si="1"/>
        <v>0</v>
      </c>
      <c r="R26" s="173">
        <v>4434</v>
      </c>
      <c r="S26" s="174">
        <f>Q26*R26</f>
        <v>0</v>
      </c>
    </row>
    <row r="27" spans="1:19" ht="24" customHeight="1" hidden="1">
      <c r="A27" s="411"/>
      <c r="B27" s="408"/>
      <c r="C27" s="126" t="s">
        <v>164</v>
      </c>
      <c r="D27" s="127"/>
      <c r="E27" s="128"/>
      <c r="F27" s="128"/>
      <c r="G27" s="128"/>
      <c r="H27" s="129"/>
      <c r="I27" s="130"/>
      <c r="J27" s="128"/>
      <c r="K27" s="128"/>
      <c r="L27" s="128"/>
      <c r="M27" s="131"/>
      <c r="N27" s="132"/>
      <c r="O27" s="128"/>
      <c r="P27" s="133"/>
      <c r="Q27" s="134">
        <f t="shared" si="1"/>
        <v>0</v>
      </c>
      <c r="R27" s="173">
        <v>4657</v>
      </c>
      <c r="S27" s="174">
        <f t="shared" si="0"/>
        <v>0</v>
      </c>
    </row>
    <row r="28" spans="1:19" ht="24" customHeight="1" hidden="1">
      <c r="A28" s="411"/>
      <c r="B28" s="408"/>
      <c r="C28" s="126" t="s">
        <v>165</v>
      </c>
      <c r="D28" s="127"/>
      <c r="E28" s="128"/>
      <c r="F28" s="128"/>
      <c r="G28" s="128"/>
      <c r="H28" s="129"/>
      <c r="I28" s="130"/>
      <c r="J28" s="128"/>
      <c r="K28" s="128"/>
      <c r="L28" s="128"/>
      <c r="M28" s="131"/>
      <c r="N28" s="132"/>
      <c r="O28" s="128"/>
      <c r="P28" s="133"/>
      <c r="Q28" s="134">
        <f t="shared" si="1"/>
        <v>0</v>
      </c>
      <c r="R28" s="173">
        <v>4377</v>
      </c>
      <c r="S28" s="174">
        <f t="shared" si="0"/>
        <v>0</v>
      </c>
    </row>
    <row r="29" spans="1:19" ht="24" customHeight="1" hidden="1" thickBot="1">
      <c r="A29" s="412"/>
      <c r="B29" s="409"/>
      <c r="C29" s="180" t="s">
        <v>166</v>
      </c>
      <c r="D29" s="176"/>
      <c r="E29" s="155"/>
      <c r="F29" s="155"/>
      <c r="G29" s="155"/>
      <c r="H29" s="156"/>
      <c r="I29" s="157"/>
      <c r="J29" s="155"/>
      <c r="K29" s="155"/>
      <c r="L29" s="155"/>
      <c r="M29" s="158"/>
      <c r="N29" s="159"/>
      <c r="O29" s="155"/>
      <c r="P29" s="160"/>
      <c r="Q29" s="161">
        <f t="shared" si="1"/>
        <v>0</v>
      </c>
      <c r="R29" s="177">
        <v>4426</v>
      </c>
      <c r="S29" s="178">
        <f t="shared" si="0"/>
        <v>0</v>
      </c>
    </row>
    <row r="30" spans="1:19" ht="24" customHeight="1">
      <c r="A30" s="181"/>
      <c r="B30" s="182"/>
      <c r="C30" s="183"/>
      <c r="D30" s="184"/>
      <c r="E30" s="164"/>
      <c r="F30" s="164"/>
      <c r="G30" s="164"/>
      <c r="H30" s="165"/>
      <c r="I30" s="166"/>
      <c r="J30" s="164"/>
      <c r="K30" s="164"/>
      <c r="L30" s="164"/>
      <c r="M30" s="167"/>
      <c r="N30" s="168"/>
      <c r="O30" s="164"/>
      <c r="P30" s="169"/>
      <c r="Q30" s="185"/>
      <c r="R30" s="171"/>
      <c r="S30" s="186"/>
    </row>
    <row r="31" spans="1:19" ht="24" customHeight="1">
      <c r="A31" s="181"/>
      <c r="B31" s="182"/>
      <c r="C31" s="183"/>
      <c r="D31" s="184"/>
      <c r="E31" s="164"/>
      <c r="F31" s="164"/>
      <c r="G31" s="164"/>
      <c r="H31" s="165"/>
      <c r="I31" s="166"/>
      <c r="J31" s="164"/>
      <c r="K31" s="164"/>
      <c r="L31" s="164"/>
      <c r="M31" s="167"/>
      <c r="N31" s="168"/>
      <c r="O31" s="164"/>
      <c r="P31" s="169"/>
      <c r="Q31" s="185"/>
      <c r="R31" s="171"/>
      <c r="S31" s="186"/>
    </row>
    <row r="32" spans="1:19" ht="24" customHeight="1">
      <c r="A32" s="181"/>
      <c r="B32" s="182"/>
      <c r="C32" s="183"/>
      <c r="D32" s="184"/>
      <c r="E32" s="164"/>
      <c r="F32" s="164"/>
      <c r="G32" s="164"/>
      <c r="H32" s="165"/>
      <c r="I32" s="166"/>
      <c r="J32" s="164"/>
      <c r="K32" s="164"/>
      <c r="L32" s="164"/>
      <c r="M32" s="167"/>
      <c r="N32" s="168"/>
      <c r="O32" s="164"/>
      <c r="P32" s="169"/>
      <c r="Q32" s="185"/>
      <c r="R32" s="171"/>
      <c r="S32" s="186"/>
    </row>
    <row r="33" spans="1:19" ht="24" customHeight="1">
      <c r="A33" s="181"/>
      <c r="B33" s="182"/>
      <c r="C33" s="183"/>
      <c r="D33" s="184"/>
      <c r="E33" s="164"/>
      <c r="F33" s="164"/>
      <c r="G33" s="164"/>
      <c r="H33" s="165"/>
      <c r="I33" s="166"/>
      <c r="J33" s="164"/>
      <c r="K33" s="164"/>
      <c r="L33" s="164"/>
      <c r="M33" s="167"/>
      <c r="N33" s="168"/>
      <c r="O33" s="164"/>
      <c r="P33" s="169"/>
      <c r="Q33" s="185"/>
      <c r="R33" s="171"/>
      <c r="S33" s="186"/>
    </row>
    <row r="34" spans="1:19" ht="24" customHeight="1">
      <c r="A34" s="181"/>
      <c r="B34" s="182"/>
      <c r="C34" s="183"/>
      <c r="D34" s="184"/>
      <c r="E34" s="164"/>
      <c r="F34" s="164"/>
      <c r="G34" s="164"/>
      <c r="H34" s="165"/>
      <c r="I34" s="166"/>
      <c r="J34" s="164"/>
      <c r="K34" s="164"/>
      <c r="L34" s="164"/>
      <c r="M34" s="167"/>
      <c r="N34" s="168"/>
      <c r="O34" s="164"/>
      <c r="P34" s="169"/>
      <c r="Q34" s="185"/>
      <c r="R34" s="171"/>
      <c r="S34" s="186"/>
    </row>
    <row r="35" spans="1:19" ht="24" customHeight="1">
      <c r="A35" s="187"/>
      <c r="B35" s="188"/>
      <c r="C35" s="189"/>
      <c r="D35" s="190"/>
      <c r="E35" s="128"/>
      <c r="F35" s="128"/>
      <c r="G35" s="128"/>
      <c r="H35" s="129"/>
      <c r="I35" s="130"/>
      <c r="J35" s="128"/>
      <c r="K35" s="128"/>
      <c r="L35" s="128"/>
      <c r="M35" s="131"/>
      <c r="N35" s="132"/>
      <c r="O35" s="128"/>
      <c r="P35" s="133"/>
      <c r="Q35" s="191"/>
      <c r="R35" s="173"/>
      <c r="S35" s="192"/>
    </row>
    <row r="36" spans="1:19" ht="24" customHeight="1">
      <c r="A36" s="187"/>
      <c r="B36" s="188"/>
      <c r="C36" s="189"/>
      <c r="D36" s="190"/>
      <c r="E36" s="128"/>
      <c r="F36" s="128"/>
      <c r="G36" s="128"/>
      <c r="H36" s="129"/>
      <c r="I36" s="130"/>
      <c r="J36" s="128"/>
      <c r="K36" s="128"/>
      <c r="L36" s="128"/>
      <c r="M36" s="131"/>
      <c r="N36" s="132"/>
      <c r="O36" s="128"/>
      <c r="P36" s="133"/>
      <c r="Q36" s="191"/>
      <c r="R36" s="173"/>
      <c r="S36" s="192"/>
    </row>
    <row r="37" spans="1:19" ht="24" customHeight="1">
      <c r="A37" s="193"/>
      <c r="B37" s="194"/>
      <c r="C37" s="189"/>
      <c r="D37" s="190"/>
      <c r="E37" s="128"/>
      <c r="F37" s="128"/>
      <c r="G37" s="128"/>
      <c r="H37" s="129"/>
      <c r="I37" s="130"/>
      <c r="J37" s="128"/>
      <c r="K37" s="128"/>
      <c r="L37" s="128"/>
      <c r="M37" s="131"/>
      <c r="N37" s="132"/>
      <c r="O37" s="128"/>
      <c r="P37" s="133"/>
      <c r="Q37" s="191"/>
      <c r="R37" s="195"/>
      <c r="S37" s="192"/>
    </row>
    <row r="38" spans="1:19" ht="24" customHeight="1">
      <c r="A38" s="193"/>
      <c r="B38" s="194"/>
      <c r="C38" s="189"/>
      <c r="D38" s="190"/>
      <c r="E38" s="128"/>
      <c r="F38" s="128"/>
      <c r="G38" s="128"/>
      <c r="H38" s="129"/>
      <c r="I38" s="130"/>
      <c r="J38" s="128"/>
      <c r="K38" s="128"/>
      <c r="L38" s="128"/>
      <c r="M38" s="131"/>
      <c r="N38" s="132"/>
      <c r="O38" s="128"/>
      <c r="P38" s="133"/>
      <c r="Q38" s="191"/>
      <c r="R38" s="195"/>
      <c r="S38" s="192"/>
    </row>
    <row r="39" spans="1:19" ht="24" customHeight="1" thickBot="1">
      <c r="A39" s="196"/>
      <c r="B39" s="197"/>
      <c r="C39" s="198"/>
      <c r="D39" s="199"/>
      <c r="E39" s="139"/>
      <c r="F39" s="139"/>
      <c r="G39" s="139"/>
      <c r="H39" s="140"/>
      <c r="I39" s="141"/>
      <c r="J39" s="139"/>
      <c r="K39" s="139"/>
      <c r="L39" s="139"/>
      <c r="M39" s="142"/>
      <c r="N39" s="143"/>
      <c r="O39" s="139"/>
      <c r="P39" s="144"/>
      <c r="Q39" s="145"/>
      <c r="R39" s="200"/>
      <c r="S39" s="201"/>
    </row>
    <row r="40" spans="1:19" s="208" customFormat="1" ht="24" customHeight="1" thickBot="1" thickTop="1">
      <c r="A40" s="416" t="s">
        <v>167</v>
      </c>
      <c r="B40" s="417"/>
      <c r="C40" s="418"/>
      <c r="D40" s="202">
        <f aca="true" t="shared" si="2" ref="D40:O40">SUM(D8:D39)</f>
        <v>0</v>
      </c>
      <c r="E40" s="203">
        <f t="shared" si="2"/>
        <v>0</v>
      </c>
      <c r="F40" s="203">
        <f t="shared" si="2"/>
        <v>0</v>
      </c>
      <c r="G40" s="203">
        <f t="shared" si="2"/>
        <v>0</v>
      </c>
      <c r="H40" s="204">
        <f t="shared" si="2"/>
        <v>0</v>
      </c>
      <c r="I40" s="202">
        <f t="shared" si="2"/>
        <v>0</v>
      </c>
      <c r="J40" s="203">
        <f t="shared" si="2"/>
        <v>0</v>
      </c>
      <c r="K40" s="203">
        <f t="shared" si="2"/>
        <v>0</v>
      </c>
      <c r="L40" s="203">
        <f t="shared" si="2"/>
        <v>0</v>
      </c>
      <c r="M40" s="205">
        <f t="shared" si="2"/>
        <v>0</v>
      </c>
      <c r="N40" s="206">
        <f t="shared" si="2"/>
        <v>0</v>
      </c>
      <c r="O40" s="203">
        <f t="shared" si="2"/>
        <v>0</v>
      </c>
      <c r="P40" s="204">
        <f>SUM(P8:P39)</f>
        <v>0</v>
      </c>
      <c r="Q40" s="426">
        <f>SUM(Q8:Q39)</f>
        <v>0</v>
      </c>
      <c r="R40" s="427"/>
      <c r="S40" s="207">
        <f>SUM(S8:S39)</f>
        <v>0</v>
      </c>
    </row>
    <row r="41" spans="10:24" s="19" customFormat="1" ht="14.25" customHeight="1">
      <c r="J41" s="395" t="s">
        <v>168</v>
      </c>
      <c r="K41" s="395"/>
      <c r="L41" s="395"/>
      <c r="M41" s="428" t="s">
        <v>171</v>
      </c>
      <c r="N41" s="428"/>
      <c r="O41" s="428"/>
      <c r="P41" s="428"/>
      <c r="Q41" s="428"/>
      <c r="R41" s="429" t="s">
        <v>40</v>
      </c>
      <c r="S41" s="429"/>
      <c r="T41" s="33"/>
      <c r="V41" s="33"/>
      <c r="W41" s="209"/>
      <c r="X41" s="33"/>
    </row>
    <row r="42" spans="1:24" s="22" customFormat="1" ht="16.5" customHeight="1">
      <c r="A42" s="423" t="s">
        <v>41</v>
      </c>
      <c r="B42" s="423"/>
      <c r="C42" s="419" t="s">
        <v>169</v>
      </c>
      <c r="D42" s="419"/>
      <c r="E42" s="419"/>
      <c r="F42" s="419"/>
      <c r="G42" s="419"/>
      <c r="H42" s="419"/>
      <c r="I42" s="419"/>
      <c r="J42" s="425">
        <f>+S40</f>
        <v>0</v>
      </c>
      <c r="K42" s="425"/>
      <c r="L42" s="425"/>
      <c r="M42" s="395" t="s">
        <v>9</v>
      </c>
      <c r="N42" s="308">
        <v>100</v>
      </c>
      <c r="O42" s="395" t="s">
        <v>9</v>
      </c>
      <c r="P42" s="415">
        <v>0.108</v>
      </c>
      <c r="Q42" s="421" t="s">
        <v>42</v>
      </c>
      <c r="R42" s="422">
        <f>ROUND(J42*100/103.4*0.108,0)</f>
        <v>0</v>
      </c>
      <c r="S42" s="422"/>
      <c r="T42" s="94"/>
      <c r="U42" s="94"/>
      <c r="V42" s="94"/>
      <c r="W42" s="94"/>
      <c r="X42" s="94"/>
    </row>
    <row r="43" spans="1:24" s="22" customFormat="1" ht="16.5" customHeight="1">
      <c r="A43" s="424"/>
      <c r="B43" s="424"/>
      <c r="C43" s="420"/>
      <c r="D43" s="420"/>
      <c r="E43" s="420"/>
      <c r="F43" s="420"/>
      <c r="G43" s="420"/>
      <c r="H43" s="420"/>
      <c r="I43" s="420"/>
      <c r="J43" s="425"/>
      <c r="K43" s="425"/>
      <c r="L43" s="425"/>
      <c r="M43" s="395"/>
      <c r="N43" s="308">
        <v>103.4</v>
      </c>
      <c r="O43" s="395"/>
      <c r="P43" s="415"/>
      <c r="Q43" s="421"/>
      <c r="R43" s="422"/>
      <c r="S43" s="422"/>
      <c r="T43" s="94"/>
      <c r="U43" s="94"/>
      <c r="V43" s="94"/>
      <c r="W43" s="94"/>
      <c r="X43" s="94"/>
    </row>
    <row r="44" spans="2:24" s="22" customFormat="1" ht="17.25" customHeight="1">
      <c r="B44" s="23"/>
      <c r="C44" s="24"/>
      <c r="H44" s="414" t="s">
        <v>43</v>
      </c>
      <c r="I44" s="414"/>
      <c r="J44" s="414"/>
      <c r="K44" s="414"/>
      <c r="L44" s="414"/>
      <c r="M44" s="414"/>
      <c r="N44" s="414"/>
      <c r="O44" s="343" t="s">
        <v>170</v>
      </c>
      <c r="P44" s="343"/>
      <c r="Q44" s="343"/>
      <c r="R44" s="343"/>
      <c r="S44" s="343"/>
      <c r="T44" s="98"/>
      <c r="U44" s="98"/>
      <c r="V44" s="98"/>
      <c r="W44" s="98"/>
      <c r="X44" s="98"/>
    </row>
    <row r="45" spans="1:18" ht="18" customHeight="1">
      <c r="A45" s="25"/>
      <c r="B45" s="25"/>
      <c r="R45" s="211"/>
    </row>
  </sheetData>
  <sheetProtection/>
  <mergeCells count="34">
    <mergeCell ref="A1:C1"/>
    <mergeCell ref="A2:S2"/>
    <mergeCell ref="A3:B3"/>
    <mergeCell ref="A5:I5"/>
    <mergeCell ref="K5:S5"/>
    <mergeCell ref="K6:S6"/>
    <mergeCell ref="A8:A10"/>
    <mergeCell ref="Q40:R40"/>
    <mergeCell ref="J41:L41"/>
    <mergeCell ref="M41:Q41"/>
    <mergeCell ref="R41:S41"/>
    <mergeCell ref="B8:B10"/>
    <mergeCell ref="B15:B17"/>
    <mergeCell ref="B11:B14"/>
    <mergeCell ref="H44:N44"/>
    <mergeCell ref="O44:S44"/>
    <mergeCell ref="O42:O43"/>
    <mergeCell ref="P42:P43"/>
    <mergeCell ref="A40:C40"/>
    <mergeCell ref="C42:I43"/>
    <mergeCell ref="Q42:Q43"/>
    <mergeCell ref="R42:S43"/>
    <mergeCell ref="A42:B43"/>
    <mergeCell ref="J42:L43"/>
    <mergeCell ref="M42:M43"/>
    <mergeCell ref="A4:G4"/>
    <mergeCell ref="I3:S4"/>
    <mergeCell ref="A11:A14"/>
    <mergeCell ref="A15:A17"/>
    <mergeCell ref="A18:A23"/>
    <mergeCell ref="B18:B23"/>
    <mergeCell ref="A24:A29"/>
    <mergeCell ref="A6:I6"/>
    <mergeCell ref="B24:B29"/>
  </mergeCells>
  <conditionalFormatting sqref="R6:S6 A7 T3:IV6 T41:W41 B37:B39 B8 B18 A44:E44 AA41:IV44 A42:B43 C7:D39 R42 H44:M44 C42 J41:R41 E7:IV7 B24:B29 J42:Q43 A3:H6 I5:Q6">
    <cfRule type="cellIs" priority="2" dxfId="5" operator="between" stopIfTrue="1">
      <formula>0</formula>
      <formula>0</formula>
    </cfRule>
  </conditionalFormatting>
  <conditionalFormatting sqref="B15">
    <cfRule type="cellIs" priority="1" dxfId="5" operator="between" stopIfTrue="1">
      <formula>0</formula>
      <formula>0</formula>
    </cfRule>
  </conditionalFormatting>
  <printOptions horizontalCentered="1" verticalCentered="1"/>
  <pageMargins left="0.2755905511811024" right="0.2755905511811024" top="0.8661417322834646" bottom="0.15748031496062992" header="0.4330708661417323" footer="0.15748031496062992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toshie</dc:creator>
  <cp:keywords/>
  <dc:description/>
  <cp:lastModifiedBy>futsuhin8</cp:lastModifiedBy>
  <cp:lastPrinted>2018-04-13T08:36:44Z</cp:lastPrinted>
  <dcterms:created xsi:type="dcterms:W3CDTF">2008-04-10T04:57:06Z</dcterms:created>
  <dcterms:modified xsi:type="dcterms:W3CDTF">2018-04-14T00:38:12Z</dcterms:modified>
  <cp:category/>
  <cp:version/>
  <cp:contentType/>
  <cp:contentStatus/>
</cp:coreProperties>
</file>